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ccr-my.sharepoint.com/personal/chavarriadr_supen_fi_cr/Documents/Rafael/Asignados/Mauricio Soto/2024/Fortalet SNP/ParaARC/"/>
    </mc:Choice>
  </mc:AlternateContent>
  <xr:revisionPtr revIDLastSave="774" documentId="8_{B25765FD-3091-478B-A5AE-D566DC02185A}" xr6:coauthVersionLast="47" xr6:coauthVersionMax="47" xr10:uidLastSave="{D8B95F13-3178-4000-AA96-265049DB3744}"/>
  <workbookProtection workbookAlgorithmName="SHA-512" workbookHashValue="zOiAn4SpelD6qSS3uywgOY2LbCvIvuj9A1CQeDmAhpGwfypnz4YrnlHHXB0X3cCjhuElqnsww5boXZSJgo8+jA==" workbookSaltValue="sVERtqoetupvVxkxtX/ASQ==" workbookSpinCount="100000" lockStructure="1"/>
  <bookViews>
    <workbookView xWindow="-110" yWindow="-110" windowWidth="19420" windowHeight="11020" activeTab="1" xr2:uid="{84B352B2-D043-4EA6-8518-F857FE10EB32}"/>
  </bookViews>
  <sheets>
    <sheet name="Menú" sheetId="6" r:id="rId1"/>
    <sheet name="Glosario" sheetId="7" r:id="rId2"/>
    <sheet name="Parámetros" sheetId="4" r:id="rId3"/>
    <sheet name="Proyecciones" sheetId="2" state="hidden" r:id="rId4"/>
    <sheet name="Gráficos" sheetId="5" r:id="rId5"/>
    <sheet name="EdadesSimples" sheetId="1" state="hidden" r:id="rId6"/>
    <sheet name="FinVA" sheetId="3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" l="1"/>
  <c r="R3" i="2"/>
  <c r="Y2" i="2"/>
  <c r="Z7" i="2"/>
  <c r="Y1" i="2"/>
  <c r="P5" i="3"/>
  <c r="P6" i="3"/>
  <c r="P7" i="3"/>
  <c r="P8" i="3"/>
  <c r="P9" i="3"/>
  <c r="P10" i="3"/>
  <c r="P11" i="3"/>
  <c r="P12" i="3"/>
  <c r="P13" i="3"/>
  <c r="P14" i="3"/>
  <c r="P15" i="3"/>
  <c r="P4" i="3"/>
  <c r="G9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N9" i="2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I3" i="2"/>
  <c r="P3" i="2"/>
  <c r="M3" i="2"/>
  <c r="K3" i="2"/>
  <c r="F3" i="2"/>
  <c r="C3" i="2"/>
  <c r="AY102" i="3"/>
  <c r="AN102" i="3"/>
  <c r="AJ102" i="3"/>
  <c r="AI102" i="3"/>
  <c r="AF102" i="3"/>
  <c r="AC102" i="3"/>
  <c r="M102" i="3"/>
  <c r="F102" i="3"/>
  <c r="C102" i="3"/>
  <c r="AY101" i="3"/>
  <c r="AN101" i="3"/>
  <c r="AJ101" i="3"/>
  <c r="AI101" i="3"/>
  <c r="AF101" i="3"/>
  <c r="AC101" i="3"/>
  <c r="M101" i="3"/>
  <c r="F101" i="3"/>
  <c r="C101" i="3"/>
  <c r="AY100" i="3"/>
  <c r="AN100" i="3"/>
  <c r="AJ100" i="3"/>
  <c r="AI100" i="3"/>
  <c r="AF100" i="3"/>
  <c r="AC100" i="3"/>
  <c r="M100" i="3"/>
  <c r="F100" i="3"/>
  <c r="C100" i="3"/>
  <c r="AY99" i="3"/>
  <c r="AN99" i="3"/>
  <c r="AJ99" i="3"/>
  <c r="AI99" i="3"/>
  <c r="AF99" i="3"/>
  <c r="AC99" i="3"/>
  <c r="M99" i="3"/>
  <c r="F99" i="3"/>
  <c r="C99" i="3"/>
  <c r="AY98" i="3"/>
  <c r="AN98" i="3"/>
  <c r="AJ98" i="3"/>
  <c r="AI98" i="3"/>
  <c r="AF98" i="3"/>
  <c r="AC98" i="3"/>
  <c r="M98" i="3"/>
  <c r="F98" i="3"/>
  <c r="C98" i="3"/>
  <c r="AY97" i="3"/>
  <c r="AN97" i="3"/>
  <c r="AJ97" i="3"/>
  <c r="AI97" i="3"/>
  <c r="AF97" i="3"/>
  <c r="AC97" i="3"/>
  <c r="M97" i="3"/>
  <c r="F97" i="3"/>
  <c r="C97" i="3"/>
  <c r="AY96" i="3"/>
  <c r="AN96" i="3"/>
  <c r="AJ96" i="3"/>
  <c r="AI96" i="3"/>
  <c r="AF96" i="3"/>
  <c r="AC96" i="3"/>
  <c r="M96" i="3"/>
  <c r="F96" i="3"/>
  <c r="C96" i="3"/>
  <c r="AY95" i="3"/>
  <c r="AN95" i="3"/>
  <c r="AJ95" i="3"/>
  <c r="AI95" i="3"/>
  <c r="AF95" i="3"/>
  <c r="AC95" i="3"/>
  <c r="M95" i="3"/>
  <c r="F95" i="3"/>
  <c r="C95" i="3"/>
  <c r="AY94" i="3"/>
  <c r="AN94" i="3"/>
  <c r="AJ94" i="3"/>
  <c r="AI94" i="3"/>
  <c r="AF94" i="3"/>
  <c r="AC94" i="3"/>
  <c r="M94" i="3"/>
  <c r="F94" i="3"/>
  <c r="C94" i="3"/>
  <c r="AY93" i="3"/>
  <c r="AN93" i="3"/>
  <c r="AJ93" i="3"/>
  <c r="AI93" i="3"/>
  <c r="AF93" i="3"/>
  <c r="AC93" i="3"/>
  <c r="M93" i="3"/>
  <c r="F93" i="3"/>
  <c r="C93" i="3"/>
  <c r="AY92" i="3"/>
  <c r="AN92" i="3"/>
  <c r="AJ92" i="3"/>
  <c r="AI92" i="3"/>
  <c r="AF92" i="3"/>
  <c r="AC92" i="3"/>
  <c r="M92" i="3"/>
  <c r="F92" i="3"/>
  <c r="C92" i="3"/>
  <c r="AY91" i="3"/>
  <c r="AN91" i="3"/>
  <c r="AJ91" i="3"/>
  <c r="AI91" i="3"/>
  <c r="AF91" i="3"/>
  <c r="AC91" i="3"/>
  <c r="M91" i="3"/>
  <c r="F91" i="3"/>
  <c r="C91" i="3"/>
  <c r="AY90" i="3"/>
  <c r="AN90" i="3"/>
  <c r="AJ90" i="3"/>
  <c r="AI90" i="3"/>
  <c r="AF90" i="3"/>
  <c r="AC90" i="3"/>
  <c r="M90" i="3"/>
  <c r="F90" i="3"/>
  <c r="C90" i="3"/>
  <c r="AY89" i="3"/>
  <c r="AN89" i="3"/>
  <c r="AJ89" i="3"/>
  <c r="AI89" i="3"/>
  <c r="AF89" i="3"/>
  <c r="AC89" i="3"/>
  <c r="M89" i="3"/>
  <c r="F89" i="3"/>
  <c r="C89" i="3"/>
  <c r="AY88" i="3"/>
  <c r="AN88" i="3"/>
  <c r="AJ88" i="3"/>
  <c r="AI88" i="3"/>
  <c r="AF88" i="3"/>
  <c r="AC88" i="3"/>
  <c r="M88" i="3"/>
  <c r="F88" i="3"/>
  <c r="C88" i="3"/>
  <c r="AY87" i="3"/>
  <c r="AN87" i="3"/>
  <c r="AJ87" i="3"/>
  <c r="AI87" i="3"/>
  <c r="AF87" i="3"/>
  <c r="AC87" i="3"/>
  <c r="M87" i="3"/>
  <c r="F87" i="3"/>
  <c r="C87" i="3"/>
  <c r="AY86" i="3"/>
  <c r="AN86" i="3"/>
  <c r="AJ86" i="3"/>
  <c r="AI86" i="3"/>
  <c r="AF86" i="3"/>
  <c r="AC86" i="3"/>
  <c r="M86" i="3"/>
  <c r="F86" i="3"/>
  <c r="C86" i="3"/>
  <c r="AY85" i="3"/>
  <c r="AN85" i="3"/>
  <c r="AJ85" i="3"/>
  <c r="AI85" i="3"/>
  <c r="AF85" i="3"/>
  <c r="AC85" i="3"/>
  <c r="M85" i="3"/>
  <c r="F85" i="3"/>
  <c r="C85" i="3"/>
  <c r="AY84" i="3"/>
  <c r="AN84" i="3"/>
  <c r="AJ84" i="3"/>
  <c r="AI84" i="3"/>
  <c r="AF84" i="3"/>
  <c r="AC84" i="3"/>
  <c r="M84" i="3"/>
  <c r="F84" i="3"/>
  <c r="C84" i="3"/>
  <c r="AY83" i="3"/>
  <c r="AN83" i="3"/>
  <c r="AJ83" i="3"/>
  <c r="AI83" i="3"/>
  <c r="AF83" i="3"/>
  <c r="AC83" i="3"/>
  <c r="M83" i="3"/>
  <c r="F83" i="3"/>
  <c r="C83" i="3"/>
  <c r="AY82" i="3"/>
  <c r="AN82" i="3"/>
  <c r="AJ82" i="3"/>
  <c r="AI82" i="3"/>
  <c r="AF82" i="3"/>
  <c r="AC82" i="3"/>
  <c r="M82" i="3"/>
  <c r="F82" i="3"/>
  <c r="C82" i="3"/>
  <c r="AY81" i="3"/>
  <c r="AN81" i="3"/>
  <c r="AJ81" i="3"/>
  <c r="AI81" i="3"/>
  <c r="AF81" i="3"/>
  <c r="AC81" i="3"/>
  <c r="M81" i="3"/>
  <c r="F81" i="3"/>
  <c r="C81" i="3"/>
  <c r="AY80" i="3"/>
  <c r="AN80" i="3"/>
  <c r="AJ80" i="3"/>
  <c r="AI80" i="3"/>
  <c r="AF80" i="3"/>
  <c r="AC80" i="3"/>
  <c r="M80" i="3"/>
  <c r="F80" i="3"/>
  <c r="C80" i="3"/>
  <c r="AY79" i="3"/>
  <c r="AN79" i="3"/>
  <c r="AJ79" i="3"/>
  <c r="AI79" i="3"/>
  <c r="AF79" i="3"/>
  <c r="AC79" i="3"/>
  <c r="M79" i="3"/>
  <c r="F79" i="3"/>
  <c r="C79" i="3"/>
  <c r="AY78" i="3"/>
  <c r="AN78" i="3"/>
  <c r="AJ78" i="3"/>
  <c r="AI78" i="3"/>
  <c r="AF78" i="3"/>
  <c r="AC78" i="3"/>
  <c r="M78" i="3"/>
  <c r="F78" i="3"/>
  <c r="C78" i="3"/>
  <c r="AY77" i="3"/>
  <c r="AN77" i="3"/>
  <c r="AJ77" i="3"/>
  <c r="AI77" i="3"/>
  <c r="AF77" i="3"/>
  <c r="AC77" i="3"/>
  <c r="M77" i="3"/>
  <c r="F77" i="3"/>
  <c r="C77" i="3"/>
  <c r="AY76" i="3"/>
  <c r="AN76" i="3"/>
  <c r="AJ76" i="3"/>
  <c r="AI76" i="3"/>
  <c r="AF76" i="3"/>
  <c r="AC76" i="3"/>
  <c r="M76" i="3"/>
  <c r="F76" i="3"/>
  <c r="C76" i="3"/>
  <c r="AY75" i="3"/>
  <c r="AN75" i="3"/>
  <c r="AJ75" i="3"/>
  <c r="AI75" i="3"/>
  <c r="AF75" i="3"/>
  <c r="AC75" i="3"/>
  <c r="M75" i="3"/>
  <c r="F75" i="3"/>
  <c r="C75" i="3"/>
  <c r="AY74" i="3"/>
  <c r="AN74" i="3"/>
  <c r="AJ74" i="3"/>
  <c r="AI74" i="3"/>
  <c r="AF74" i="3"/>
  <c r="AC74" i="3"/>
  <c r="M74" i="3"/>
  <c r="F74" i="3"/>
  <c r="C74" i="3"/>
  <c r="AY73" i="3"/>
  <c r="AN73" i="3"/>
  <c r="AJ73" i="3"/>
  <c r="AI73" i="3"/>
  <c r="AF73" i="3"/>
  <c r="AC73" i="3"/>
  <c r="M73" i="3"/>
  <c r="F73" i="3"/>
  <c r="C73" i="3"/>
  <c r="AY72" i="3"/>
  <c r="AN72" i="3"/>
  <c r="AJ72" i="3"/>
  <c r="AI72" i="3"/>
  <c r="AF72" i="3"/>
  <c r="AC72" i="3"/>
  <c r="M72" i="3"/>
  <c r="F72" i="3"/>
  <c r="C72" i="3"/>
  <c r="AY71" i="3"/>
  <c r="AN71" i="3"/>
  <c r="AJ71" i="3"/>
  <c r="AI71" i="3"/>
  <c r="AF71" i="3"/>
  <c r="AC71" i="3"/>
  <c r="M71" i="3"/>
  <c r="F71" i="3"/>
  <c r="C71" i="3"/>
  <c r="AY70" i="3"/>
  <c r="AN70" i="3"/>
  <c r="AJ70" i="3"/>
  <c r="AI70" i="3"/>
  <c r="AF70" i="3"/>
  <c r="AC70" i="3"/>
  <c r="M70" i="3"/>
  <c r="F70" i="3"/>
  <c r="C70" i="3"/>
  <c r="AY69" i="3"/>
  <c r="AN69" i="3"/>
  <c r="AJ69" i="3"/>
  <c r="AI69" i="3"/>
  <c r="AF69" i="3"/>
  <c r="AC69" i="3"/>
  <c r="M69" i="3"/>
  <c r="F69" i="3"/>
  <c r="C69" i="3"/>
  <c r="AY68" i="3"/>
  <c r="AN68" i="3"/>
  <c r="AJ68" i="3"/>
  <c r="AI68" i="3"/>
  <c r="AF68" i="3"/>
  <c r="AC68" i="3"/>
  <c r="M68" i="3"/>
  <c r="F68" i="3"/>
  <c r="C68" i="3"/>
  <c r="AY67" i="3"/>
  <c r="AN67" i="3"/>
  <c r="AJ67" i="3"/>
  <c r="AI67" i="3"/>
  <c r="AF67" i="3"/>
  <c r="AC67" i="3"/>
  <c r="M67" i="3"/>
  <c r="F67" i="3"/>
  <c r="C67" i="3"/>
  <c r="AY66" i="3"/>
  <c r="AN66" i="3"/>
  <c r="AJ66" i="3"/>
  <c r="AI66" i="3"/>
  <c r="AF66" i="3"/>
  <c r="AC66" i="3"/>
  <c r="M66" i="3"/>
  <c r="F66" i="3"/>
  <c r="C66" i="3"/>
  <c r="AY65" i="3"/>
  <c r="AN65" i="3"/>
  <c r="AJ65" i="3"/>
  <c r="AI65" i="3"/>
  <c r="AF65" i="3"/>
  <c r="AC65" i="3"/>
  <c r="M65" i="3"/>
  <c r="F65" i="3"/>
  <c r="C65" i="3"/>
  <c r="AY64" i="3"/>
  <c r="AN64" i="3"/>
  <c r="AJ64" i="3"/>
  <c r="AI64" i="3"/>
  <c r="AF64" i="3"/>
  <c r="AC64" i="3"/>
  <c r="M64" i="3"/>
  <c r="F64" i="3"/>
  <c r="C64" i="3"/>
  <c r="AY63" i="3"/>
  <c r="AN63" i="3"/>
  <c r="AJ63" i="3"/>
  <c r="AI63" i="3"/>
  <c r="AF63" i="3"/>
  <c r="AC63" i="3"/>
  <c r="M63" i="3"/>
  <c r="F63" i="3"/>
  <c r="C63" i="3"/>
  <c r="AY62" i="3"/>
  <c r="AN62" i="3"/>
  <c r="AJ62" i="3"/>
  <c r="AI62" i="3"/>
  <c r="AF62" i="3"/>
  <c r="AC62" i="3"/>
  <c r="M62" i="3"/>
  <c r="F62" i="3"/>
  <c r="C62" i="3"/>
  <c r="AY61" i="3"/>
  <c r="AN61" i="3"/>
  <c r="AJ61" i="3"/>
  <c r="AI61" i="3"/>
  <c r="AF61" i="3"/>
  <c r="AC61" i="3"/>
  <c r="M61" i="3"/>
  <c r="F61" i="3"/>
  <c r="C61" i="3"/>
  <c r="AY60" i="3"/>
  <c r="AN60" i="3"/>
  <c r="AJ60" i="3"/>
  <c r="AI60" i="3"/>
  <c r="AF60" i="3"/>
  <c r="AC60" i="3"/>
  <c r="M60" i="3"/>
  <c r="F60" i="3"/>
  <c r="C60" i="3"/>
  <c r="AY59" i="3"/>
  <c r="AN59" i="3"/>
  <c r="AJ59" i="3"/>
  <c r="AI59" i="3"/>
  <c r="AF59" i="3"/>
  <c r="AC59" i="3"/>
  <c r="M59" i="3"/>
  <c r="F59" i="3"/>
  <c r="C59" i="3"/>
  <c r="AY58" i="3"/>
  <c r="AN58" i="3"/>
  <c r="AJ58" i="3"/>
  <c r="AI58" i="3"/>
  <c r="AF58" i="3"/>
  <c r="AC58" i="3"/>
  <c r="M58" i="3"/>
  <c r="F58" i="3"/>
  <c r="C58" i="3"/>
  <c r="AY57" i="3"/>
  <c r="AN57" i="3"/>
  <c r="AJ57" i="3"/>
  <c r="AI57" i="3"/>
  <c r="AF57" i="3"/>
  <c r="AC57" i="3"/>
  <c r="M57" i="3"/>
  <c r="F57" i="3"/>
  <c r="C57" i="3"/>
  <c r="AY56" i="3"/>
  <c r="AN56" i="3"/>
  <c r="AJ56" i="3"/>
  <c r="AI56" i="3"/>
  <c r="AF56" i="3"/>
  <c r="AC56" i="3"/>
  <c r="M56" i="3"/>
  <c r="F56" i="3"/>
  <c r="C56" i="3"/>
  <c r="AY55" i="3"/>
  <c r="AN55" i="3"/>
  <c r="AJ55" i="3"/>
  <c r="AI55" i="3"/>
  <c r="AF55" i="3"/>
  <c r="AC55" i="3"/>
  <c r="M55" i="3"/>
  <c r="F55" i="3"/>
  <c r="C55" i="3"/>
  <c r="AY54" i="3"/>
  <c r="AN54" i="3"/>
  <c r="AJ54" i="3"/>
  <c r="AI54" i="3"/>
  <c r="AF54" i="3"/>
  <c r="AC54" i="3"/>
  <c r="M54" i="3"/>
  <c r="F54" i="3"/>
  <c r="C54" i="3"/>
  <c r="AY53" i="3"/>
  <c r="AN53" i="3"/>
  <c r="AJ53" i="3"/>
  <c r="AI53" i="3"/>
  <c r="AF53" i="3"/>
  <c r="AC53" i="3"/>
  <c r="M53" i="3"/>
  <c r="F53" i="3"/>
  <c r="C53" i="3"/>
  <c r="AY52" i="3"/>
  <c r="AN52" i="3"/>
  <c r="AJ52" i="3"/>
  <c r="AI52" i="3"/>
  <c r="AF52" i="3"/>
  <c r="AC52" i="3"/>
  <c r="M52" i="3"/>
  <c r="F52" i="3"/>
  <c r="C52" i="3"/>
  <c r="AY51" i="3"/>
  <c r="AN51" i="3"/>
  <c r="AJ51" i="3"/>
  <c r="AI51" i="3"/>
  <c r="AF51" i="3"/>
  <c r="AC51" i="3"/>
  <c r="M51" i="3"/>
  <c r="F51" i="3"/>
  <c r="C51" i="3"/>
  <c r="AY50" i="3"/>
  <c r="AN50" i="3"/>
  <c r="AJ50" i="3"/>
  <c r="AI50" i="3"/>
  <c r="AF50" i="3"/>
  <c r="AC50" i="3"/>
  <c r="M50" i="3"/>
  <c r="F50" i="3"/>
  <c r="C50" i="3"/>
  <c r="AY49" i="3"/>
  <c r="AN49" i="3"/>
  <c r="AJ49" i="3"/>
  <c r="AI49" i="3"/>
  <c r="AF49" i="3"/>
  <c r="AC49" i="3"/>
  <c r="M49" i="3"/>
  <c r="F49" i="3"/>
  <c r="C49" i="3"/>
  <c r="AY48" i="3"/>
  <c r="AN48" i="3"/>
  <c r="AJ48" i="3"/>
  <c r="AI48" i="3"/>
  <c r="AF48" i="3"/>
  <c r="AC48" i="3"/>
  <c r="M48" i="3"/>
  <c r="F48" i="3"/>
  <c r="C48" i="3"/>
  <c r="AY47" i="3"/>
  <c r="AN47" i="3"/>
  <c r="AJ47" i="3"/>
  <c r="AI47" i="3"/>
  <c r="AF47" i="3"/>
  <c r="AC47" i="3"/>
  <c r="M47" i="3"/>
  <c r="F47" i="3"/>
  <c r="C47" i="3"/>
  <c r="AY46" i="3"/>
  <c r="AN46" i="3"/>
  <c r="AJ46" i="3"/>
  <c r="AI46" i="3"/>
  <c r="AF46" i="3"/>
  <c r="AC46" i="3"/>
  <c r="M46" i="3"/>
  <c r="F46" i="3"/>
  <c r="C46" i="3"/>
  <c r="AY45" i="3"/>
  <c r="AN45" i="3"/>
  <c r="AJ45" i="3"/>
  <c r="AI45" i="3"/>
  <c r="AF45" i="3"/>
  <c r="AC45" i="3"/>
  <c r="M45" i="3"/>
  <c r="F45" i="3"/>
  <c r="C45" i="3"/>
  <c r="AY44" i="3"/>
  <c r="AN44" i="3"/>
  <c r="AJ44" i="3"/>
  <c r="AI44" i="3"/>
  <c r="AF44" i="3"/>
  <c r="AC44" i="3"/>
  <c r="M44" i="3"/>
  <c r="F44" i="3"/>
  <c r="C44" i="3"/>
  <c r="AY43" i="3"/>
  <c r="AN43" i="3"/>
  <c r="AJ43" i="3"/>
  <c r="AI43" i="3"/>
  <c r="AF43" i="3"/>
  <c r="AC43" i="3"/>
  <c r="M43" i="3"/>
  <c r="F43" i="3"/>
  <c r="C43" i="3"/>
  <c r="AY42" i="3"/>
  <c r="AN42" i="3"/>
  <c r="AJ42" i="3"/>
  <c r="AI42" i="3"/>
  <c r="AF42" i="3"/>
  <c r="AC42" i="3"/>
  <c r="M42" i="3"/>
  <c r="F42" i="3"/>
  <c r="C42" i="3"/>
  <c r="AY41" i="3"/>
  <c r="AN41" i="3"/>
  <c r="AJ41" i="3"/>
  <c r="AI41" i="3"/>
  <c r="AF41" i="3"/>
  <c r="AC41" i="3"/>
  <c r="M41" i="3"/>
  <c r="F41" i="3"/>
  <c r="C41" i="3"/>
  <c r="AY40" i="3"/>
  <c r="AN40" i="3"/>
  <c r="AJ40" i="3"/>
  <c r="AI40" i="3"/>
  <c r="AF40" i="3"/>
  <c r="AC40" i="3"/>
  <c r="M40" i="3"/>
  <c r="F40" i="3"/>
  <c r="C40" i="3"/>
  <c r="AY39" i="3"/>
  <c r="AN39" i="3"/>
  <c r="AJ39" i="3"/>
  <c r="AI39" i="3"/>
  <c r="AF39" i="3"/>
  <c r="AC39" i="3"/>
  <c r="M39" i="3"/>
  <c r="F39" i="3"/>
  <c r="C39" i="3"/>
  <c r="AY38" i="3"/>
  <c r="AN38" i="3"/>
  <c r="AJ38" i="3"/>
  <c r="AI38" i="3"/>
  <c r="AF38" i="3"/>
  <c r="AC38" i="3"/>
  <c r="M38" i="3"/>
  <c r="F38" i="3"/>
  <c r="C38" i="3"/>
  <c r="AY37" i="3"/>
  <c r="AN37" i="3"/>
  <c r="AJ37" i="3"/>
  <c r="AI37" i="3"/>
  <c r="AF37" i="3"/>
  <c r="AC37" i="3"/>
  <c r="M37" i="3"/>
  <c r="F37" i="3"/>
  <c r="C37" i="3"/>
  <c r="AY36" i="3"/>
  <c r="AN36" i="3"/>
  <c r="AJ36" i="3"/>
  <c r="AI36" i="3"/>
  <c r="AF36" i="3"/>
  <c r="AC36" i="3"/>
  <c r="M36" i="3"/>
  <c r="F36" i="3"/>
  <c r="C36" i="3"/>
  <c r="AY35" i="3"/>
  <c r="AN35" i="3"/>
  <c r="AJ35" i="3"/>
  <c r="AI35" i="3"/>
  <c r="AF35" i="3"/>
  <c r="AC35" i="3"/>
  <c r="M35" i="3"/>
  <c r="F35" i="3"/>
  <c r="C35" i="3"/>
  <c r="AY34" i="3"/>
  <c r="AN34" i="3"/>
  <c r="AJ34" i="3"/>
  <c r="AI34" i="3"/>
  <c r="AF34" i="3"/>
  <c r="AC34" i="3"/>
  <c r="M34" i="3"/>
  <c r="F34" i="3"/>
  <c r="C34" i="3"/>
  <c r="AY33" i="3"/>
  <c r="AN33" i="3"/>
  <c r="AJ33" i="3"/>
  <c r="AI33" i="3"/>
  <c r="AF33" i="3"/>
  <c r="AC33" i="3"/>
  <c r="M33" i="3"/>
  <c r="F33" i="3"/>
  <c r="C33" i="3"/>
  <c r="AY32" i="3"/>
  <c r="AN32" i="3"/>
  <c r="AJ32" i="3"/>
  <c r="AI32" i="3"/>
  <c r="AF32" i="3"/>
  <c r="AC32" i="3"/>
  <c r="M32" i="3"/>
  <c r="F32" i="3"/>
  <c r="C32" i="3"/>
  <c r="AY31" i="3"/>
  <c r="AN31" i="3"/>
  <c r="AJ31" i="3"/>
  <c r="AI31" i="3"/>
  <c r="AF31" i="3"/>
  <c r="AC31" i="3"/>
  <c r="M31" i="3"/>
  <c r="F31" i="3"/>
  <c r="C31" i="3"/>
  <c r="AY30" i="3"/>
  <c r="AN30" i="3"/>
  <c r="AJ30" i="3"/>
  <c r="AI30" i="3"/>
  <c r="AF30" i="3"/>
  <c r="AC30" i="3"/>
  <c r="M30" i="3"/>
  <c r="F30" i="3"/>
  <c r="C30" i="3"/>
  <c r="AY29" i="3"/>
  <c r="AN29" i="3"/>
  <c r="AJ29" i="3"/>
  <c r="AI29" i="3"/>
  <c r="AF29" i="3"/>
  <c r="AC29" i="3"/>
  <c r="M29" i="3"/>
  <c r="F29" i="3"/>
  <c r="C29" i="3"/>
  <c r="AY28" i="3"/>
  <c r="AN28" i="3"/>
  <c r="AJ28" i="3"/>
  <c r="AI28" i="3"/>
  <c r="AF28" i="3"/>
  <c r="AC28" i="3"/>
  <c r="M28" i="3"/>
  <c r="F28" i="3"/>
  <c r="C28" i="3"/>
  <c r="AY27" i="3"/>
  <c r="AN27" i="3"/>
  <c r="AJ27" i="3"/>
  <c r="AI27" i="3"/>
  <c r="AF27" i="3"/>
  <c r="AC27" i="3"/>
  <c r="M27" i="3"/>
  <c r="F27" i="3"/>
  <c r="C27" i="3"/>
  <c r="AY26" i="3"/>
  <c r="AN26" i="3"/>
  <c r="AJ26" i="3"/>
  <c r="AI26" i="3"/>
  <c r="AF26" i="3"/>
  <c r="AC26" i="3"/>
  <c r="M26" i="3"/>
  <c r="F26" i="3"/>
  <c r="C26" i="3"/>
  <c r="AY25" i="3"/>
  <c r="AN25" i="3"/>
  <c r="AJ25" i="3"/>
  <c r="AI25" i="3"/>
  <c r="AF25" i="3"/>
  <c r="AC25" i="3"/>
  <c r="M25" i="3"/>
  <c r="F25" i="3"/>
  <c r="C25" i="3"/>
  <c r="AY24" i="3"/>
  <c r="AN24" i="3"/>
  <c r="AJ24" i="3"/>
  <c r="AI24" i="3"/>
  <c r="AF24" i="3"/>
  <c r="AC24" i="3"/>
  <c r="M24" i="3"/>
  <c r="F24" i="3"/>
  <c r="C24" i="3"/>
  <c r="AY23" i="3"/>
  <c r="AN23" i="3"/>
  <c r="AJ23" i="3"/>
  <c r="AI23" i="3"/>
  <c r="AF23" i="3"/>
  <c r="AC23" i="3"/>
  <c r="M23" i="3"/>
  <c r="F23" i="3"/>
  <c r="C23" i="3"/>
  <c r="AY22" i="3"/>
  <c r="AN22" i="3"/>
  <c r="AJ22" i="3"/>
  <c r="AI22" i="3"/>
  <c r="AF22" i="3"/>
  <c r="AC22" i="3"/>
  <c r="M22" i="3"/>
  <c r="F22" i="3"/>
  <c r="C22" i="3"/>
  <c r="AY21" i="3"/>
  <c r="AN21" i="3"/>
  <c r="AJ21" i="3"/>
  <c r="AI21" i="3"/>
  <c r="AF21" i="3"/>
  <c r="AC21" i="3"/>
  <c r="M21" i="3"/>
  <c r="F21" i="3"/>
  <c r="C21" i="3"/>
  <c r="AY20" i="3"/>
  <c r="AN20" i="3"/>
  <c r="AJ20" i="3"/>
  <c r="AI20" i="3"/>
  <c r="AF20" i="3"/>
  <c r="AC20" i="3"/>
  <c r="M20" i="3"/>
  <c r="F20" i="3"/>
  <c r="C20" i="3"/>
  <c r="AY19" i="3"/>
  <c r="AN19" i="3"/>
  <c r="AJ19" i="3"/>
  <c r="AI19" i="3"/>
  <c r="AF19" i="3"/>
  <c r="AC19" i="3"/>
  <c r="M19" i="3"/>
  <c r="F19" i="3"/>
  <c r="C19" i="3"/>
  <c r="AY18" i="3"/>
  <c r="AN18" i="3"/>
  <c r="AJ18" i="3"/>
  <c r="AI18" i="3"/>
  <c r="AF18" i="3"/>
  <c r="AC18" i="3"/>
  <c r="M18" i="3"/>
  <c r="F18" i="3"/>
  <c r="C18" i="3"/>
  <c r="AY17" i="3"/>
  <c r="AN17" i="3"/>
  <c r="AJ17" i="3"/>
  <c r="AI17" i="3"/>
  <c r="AF17" i="3"/>
  <c r="AC17" i="3"/>
  <c r="M17" i="3"/>
  <c r="F17" i="3"/>
  <c r="C17" i="3"/>
  <c r="AY16" i="3"/>
  <c r="AN16" i="3"/>
  <c r="AJ16" i="3"/>
  <c r="AI16" i="3"/>
  <c r="AF16" i="3"/>
  <c r="AC16" i="3"/>
  <c r="M16" i="3"/>
  <c r="F16" i="3"/>
  <c r="C16" i="3"/>
  <c r="AY15" i="3"/>
  <c r="AN15" i="3"/>
  <c r="AJ15" i="3"/>
  <c r="AI15" i="3"/>
  <c r="AF15" i="3"/>
  <c r="AC15" i="3"/>
  <c r="M15" i="3"/>
  <c r="F15" i="3"/>
  <c r="C15" i="3"/>
  <c r="AY14" i="3"/>
  <c r="AN14" i="3"/>
  <c r="AJ14" i="3"/>
  <c r="AI14" i="3"/>
  <c r="AF14" i="3"/>
  <c r="AC14" i="3"/>
  <c r="M14" i="3"/>
  <c r="F14" i="3"/>
  <c r="C14" i="3"/>
  <c r="AY13" i="3"/>
  <c r="AN13" i="3"/>
  <c r="AJ13" i="3"/>
  <c r="AI13" i="3"/>
  <c r="AF13" i="3"/>
  <c r="AC13" i="3"/>
  <c r="M13" i="3"/>
  <c r="F13" i="3"/>
  <c r="C13" i="3"/>
  <c r="AY12" i="3"/>
  <c r="AN12" i="3"/>
  <c r="AJ12" i="3"/>
  <c r="AI12" i="3"/>
  <c r="AF12" i="3"/>
  <c r="AC12" i="3"/>
  <c r="M12" i="3"/>
  <c r="F12" i="3"/>
  <c r="C12" i="3"/>
  <c r="AY11" i="3"/>
  <c r="AN11" i="3"/>
  <c r="AJ11" i="3"/>
  <c r="AI11" i="3"/>
  <c r="AF11" i="3"/>
  <c r="AC11" i="3"/>
  <c r="M11" i="3"/>
  <c r="F11" i="3"/>
  <c r="C11" i="3"/>
  <c r="AY10" i="3"/>
  <c r="AN10" i="3"/>
  <c r="AJ10" i="3"/>
  <c r="AI10" i="3"/>
  <c r="AF10" i="3"/>
  <c r="AC10" i="3"/>
  <c r="M10" i="3"/>
  <c r="F10" i="3"/>
  <c r="C10" i="3"/>
  <c r="AY9" i="3"/>
  <c r="AN9" i="3"/>
  <c r="AJ9" i="3"/>
  <c r="AI9" i="3"/>
  <c r="AF9" i="3"/>
  <c r="AC9" i="3"/>
  <c r="M9" i="3"/>
  <c r="F9" i="3"/>
  <c r="C9" i="3"/>
  <c r="AY8" i="3"/>
  <c r="AN8" i="3"/>
  <c r="AJ8" i="3"/>
  <c r="AI8" i="3"/>
  <c r="AF8" i="3"/>
  <c r="AC8" i="3"/>
  <c r="M8" i="3"/>
  <c r="F8" i="3"/>
  <c r="C8" i="3"/>
  <c r="AY7" i="3"/>
  <c r="AN7" i="3"/>
  <c r="AJ7" i="3"/>
  <c r="AI7" i="3"/>
  <c r="AF7" i="3"/>
  <c r="AC7" i="3"/>
  <c r="M7" i="3"/>
  <c r="F7" i="3"/>
  <c r="C7" i="3"/>
  <c r="AY6" i="3"/>
  <c r="AV6" i="3"/>
  <c r="AV7" i="3" s="1"/>
  <c r="J7" i="3" s="1"/>
  <c r="AN6" i="3"/>
  <c r="AJ6" i="3"/>
  <c r="AI6" i="3"/>
  <c r="AF6" i="3"/>
  <c r="AC6" i="3"/>
  <c r="M6" i="3"/>
  <c r="F6" i="3"/>
  <c r="C6" i="3"/>
  <c r="AY5" i="3"/>
  <c r="AU5" i="3"/>
  <c r="AN5" i="3"/>
  <c r="AL5" i="3"/>
  <c r="AJ5" i="3"/>
  <c r="AI5" i="3"/>
  <c r="AH5" i="3"/>
  <c r="AF5" i="3"/>
  <c r="AE5" i="3"/>
  <c r="AC5" i="3"/>
  <c r="Y5" i="3"/>
  <c r="X5" i="3"/>
  <c r="W5" i="3"/>
  <c r="M5" i="3"/>
  <c r="L5" i="3"/>
  <c r="K5" i="3"/>
  <c r="J5" i="3"/>
  <c r="F5" i="3"/>
  <c r="C5" i="3"/>
  <c r="AZ4" i="3"/>
  <c r="AZ5" i="3" s="1"/>
  <c r="AY4" i="3"/>
  <c r="AU4" i="3"/>
  <c r="AL4" i="3"/>
  <c r="AJ4" i="3"/>
  <c r="AI4" i="3"/>
  <c r="AH4" i="3"/>
  <c r="AF4" i="3"/>
  <c r="AE4" i="3"/>
  <c r="Y4" i="3"/>
  <c r="X4" i="3"/>
  <c r="W4" i="3"/>
  <c r="L4" i="3"/>
  <c r="K4" i="3"/>
  <c r="J4" i="3"/>
  <c r="F4" i="3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C79" i="2"/>
  <c r="F79" i="2" s="1"/>
  <c r="K79" i="2" s="1"/>
  <c r="M79" i="2" s="1"/>
  <c r="C78" i="2"/>
  <c r="F78" i="2" s="1"/>
  <c r="K78" i="2" s="1"/>
  <c r="M78" i="2" s="1"/>
  <c r="C77" i="2"/>
  <c r="F77" i="2" s="1"/>
  <c r="K77" i="2" s="1"/>
  <c r="M77" i="2" s="1"/>
  <c r="C76" i="2"/>
  <c r="F76" i="2" s="1"/>
  <c r="K76" i="2" s="1"/>
  <c r="M76" i="2" s="1"/>
  <c r="C75" i="2"/>
  <c r="F75" i="2" s="1"/>
  <c r="K75" i="2" s="1"/>
  <c r="M75" i="2" s="1"/>
  <c r="C74" i="2"/>
  <c r="F74" i="2" s="1"/>
  <c r="K74" i="2" s="1"/>
  <c r="M74" i="2" s="1"/>
  <c r="C73" i="2"/>
  <c r="F73" i="2" s="1"/>
  <c r="K73" i="2" s="1"/>
  <c r="M73" i="2" s="1"/>
  <c r="C72" i="2"/>
  <c r="F72" i="2" s="1"/>
  <c r="K72" i="2" s="1"/>
  <c r="M72" i="2" s="1"/>
  <c r="C71" i="2"/>
  <c r="F71" i="2" s="1"/>
  <c r="K71" i="2" s="1"/>
  <c r="M71" i="2" s="1"/>
  <c r="C70" i="2"/>
  <c r="F70" i="2" s="1"/>
  <c r="K70" i="2" s="1"/>
  <c r="M70" i="2" s="1"/>
  <c r="C69" i="2"/>
  <c r="F69" i="2" s="1"/>
  <c r="K69" i="2" s="1"/>
  <c r="M69" i="2" s="1"/>
  <c r="C68" i="2"/>
  <c r="F68" i="2" s="1"/>
  <c r="K68" i="2" s="1"/>
  <c r="M68" i="2" s="1"/>
  <c r="C67" i="2"/>
  <c r="F67" i="2" s="1"/>
  <c r="K67" i="2" s="1"/>
  <c r="M67" i="2" s="1"/>
  <c r="C66" i="2"/>
  <c r="F66" i="2" s="1"/>
  <c r="K66" i="2" s="1"/>
  <c r="M66" i="2" s="1"/>
  <c r="C65" i="2"/>
  <c r="F65" i="2" s="1"/>
  <c r="K65" i="2" s="1"/>
  <c r="M65" i="2" s="1"/>
  <c r="C64" i="2"/>
  <c r="F64" i="2" s="1"/>
  <c r="K64" i="2" s="1"/>
  <c r="M64" i="2" s="1"/>
  <c r="C63" i="2"/>
  <c r="F63" i="2" s="1"/>
  <c r="K63" i="2" s="1"/>
  <c r="M63" i="2" s="1"/>
  <c r="C62" i="2"/>
  <c r="F62" i="2" s="1"/>
  <c r="K62" i="2" s="1"/>
  <c r="M62" i="2" s="1"/>
  <c r="C61" i="2"/>
  <c r="F61" i="2" s="1"/>
  <c r="K61" i="2" s="1"/>
  <c r="M61" i="2" s="1"/>
  <c r="C60" i="2"/>
  <c r="F60" i="2" s="1"/>
  <c r="K60" i="2" s="1"/>
  <c r="M60" i="2" s="1"/>
  <c r="C59" i="2"/>
  <c r="F59" i="2" s="1"/>
  <c r="K59" i="2" s="1"/>
  <c r="M59" i="2" s="1"/>
  <c r="C58" i="2"/>
  <c r="F58" i="2" s="1"/>
  <c r="K58" i="2" s="1"/>
  <c r="M58" i="2" s="1"/>
  <c r="C57" i="2"/>
  <c r="F57" i="2" s="1"/>
  <c r="K57" i="2" s="1"/>
  <c r="M57" i="2" s="1"/>
  <c r="C56" i="2"/>
  <c r="F56" i="2" s="1"/>
  <c r="K56" i="2" s="1"/>
  <c r="M56" i="2" s="1"/>
  <c r="C55" i="2"/>
  <c r="F55" i="2" s="1"/>
  <c r="K55" i="2" s="1"/>
  <c r="M55" i="2" s="1"/>
  <c r="C54" i="2"/>
  <c r="F54" i="2" s="1"/>
  <c r="K54" i="2" s="1"/>
  <c r="M54" i="2" s="1"/>
  <c r="C53" i="2"/>
  <c r="F53" i="2" s="1"/>
  <c r="K53" i="2" s="1"/>
  <c r="M53" i="2" s="1"/>
  <c r="C52" i="2"/>
  <c r="F52" i="2" s="1"/>
  <c r="K52" i="2" s="1"/>
  <c r="M52" i="2" s="1"/>
  <c r="C51" i="2"/>
  <c r="F51" i="2" s="1"/>
  <c r="K51" i="2" s="1"/>
  <c r="M51" i="2" s="1"/>
  <c r="C50" i="2"/>
  <c r="F50" i="2" s="1"/>
  <c r="K50" i="2" s="1"/>
  <c r="M50" i="2" s="1"/>
  <c r="C49" i="2"/>
  <c r="F49" i="2" s="1"/>
  <c r="K49" i="2" s="1"/>
  <c r="M49" i="2" s="1"/>
  <c r="C48" i="2"/>
  <c r="F48" i="2" s="1"/>
  <c r="K48" i="2" s="1"/>
  <c r="M48" i="2" s="1"/>
  <c r="C47" i="2"/>
  <c r="F47" i="2" s="1"/>
  <c r="K47" i="2" s="1"/>
  <c r="M47" i="2" s="1"/>
  <c r="C46" i="2"/>
  <c r="F46" i="2" s="1"/>
  <c r="K46" i="2" s="1"/>
  <c r="M46" i="2" s="1"/>
  <c r="C45" i="2"/>
  <c r="F45" i="2" s="1"/>
  <c r="K45" i="2" s="1"/>
  <c r="M45" i="2" s="1"/>
  <c r="C44" i="2"/>
  <c r="F44" i="2" s="1"/>
  <c r="K44" i="2" s="1"/>
  <c r="M44" i="2" s="1"/>
  <c r="C43" i="2"/>
  <c r="F43" i="2" s="1"/>
  <c r="K43" i="2" s="1"/>
  <c r="M43" i="2" s="1"/>
  <c r="C42" i="2"/>
  <c r="F42" i="2" s="1"/>
  <c r="K42" i="2" s="1"/>
  <c r="M42" i="2" s="1"/>
  <c r="C41" i="2"/>
  <c r="F41" i="2" s="1"/>
  <c r="K41" i="2" s="1"/>
  <c r="M41" i="2" s="1"/>
  <c r="C40" i="2"/>
  <c r="F40" i="2" s="1"/>
  <c r="K40" i="2" s="1"/>
  <c r="M40" i="2" s="1"/>
  <c r="C39" i="2"/>
  <c r="F39" i="2" s="1"/>
  <c r="K39" i="2" s="1"/>
  <c r="M39" i="2" s="1"/>
  <c r="C38" i="2"/>
  <c r="F38" i="2" s="1"/>
  <c r="K38" i="2" s="1"/>
  <c r="M38" i="2" s="1"/>
  <c r="C37" i="2"/>
  <c r="F37" i="2" s="1"/>
  <c r="K37" i="2" s="1"/>
  <c r="M37" i="2" s="1"/>
  <c r="C36" i="2"/>
  <c r="F36" i="2" s="1"/>
  <c r="K36" i="2" s="1"/>
  <c r="M36" i="2" s="1"/>
  <c r="C35" i="2"/>
  <c r="F35" i="2" s="1"/>
  <c r="K35" i="2" s="1"/>
  <c r="M35" i="2" s="1"/>
  <c r="C34" i="2"/>
  <c r="F34" i="2" s="1"/>
  <c r="K34" i="2" s="1"/>
  <c r="M34" i="2" s="1"/>
  <c r="C33" i="2"/>
  <c r="F33" i="2" s="1"/>
  <c r="K33" i="2" s="1"/>
  <c r="M33" i="2" s="1"/>
  <c r="C32" i="2"/>
  <c r="F32" i="2" s="1"/>
  <c r="K32" i="2" s="1"/>
  <c r="M32" i="2" s="1"/>
  <c r="C31" i="2"/>
  <c r="F31" i="2" s="1"/>
  <c r="K31" i="2" s="1"/>
  <c r="M31" i="2" s="1"/>
  <c r="C30" i="2"/>
  <c r="F30" i="2" s="1"/>
  <c r="K30" i="2" s="1"/>
  <c r="M30" i="2" s="1"/>
  <c r="C29" i="2"/>
  <c r="F29" i="2" s="1"/>
  <c r="K29" i="2" s="1"/>
  <c r="M29" i="2" s="1"/>
  <c r="C28" i="2"/>
  <c r="F28" i="2" s="1"/>
  <c r="K28" i="2" s="1"/>
  <c r="M28" i="2" s="1"/>
  <c r="C27" i="2"/>
  <c r="F27" i="2" s="1"/>
  <c r="K27" i="2" s="1"/>
  <c r="M27" i="2" s="1"/>
  <c r="C26" i="2"/>
  <c r="F26" i="2" s="1"/>
  <c r="K26" i="2" s="1"/>
  <c r="M26" i="2" s="1"/>
  <c r="C25" i="2"/>
  <c r="F25" i="2" s="1"/>
  <c r="K25" i="2" s="1"/>
  <c r="M25" i="2" s="1"/>
  <c r="C24" i="2"/>
  <c r="F24" i="2" s="1"/>
  <c r="K24" i="2" s="1"/>
  <c r="M24" i="2" s="1"/>
  <c r="C23" i="2"/>
  <c r="F23" i="2" s="1"/>
  <c r="K23" i="2" s="1"/>
  <c r="M23" i="2" s="1"/>
  <c r="C22" i="2"/>
  <c r="F22" i="2" s="1"/>
  <c r="K22" i="2" s="1"/>
  <c r="M22" i="2" s="1"/>
  <c r="C21" i="2"/>
  <c r="F21" i="2" s="1"/>
  <c r="K21" i="2" s="1"/>
  <c r="M21" i="2" s="1"/>
  <c r="C20" i="2"/>
  <c r="F20" i="2" s="1"/>
  <c r="K20" i="2" s="1"/>
  <c r="M20" i="2" s="1"/>
  <c r="C19" i="2"/>
  <c r="F19" i="2" s="1"/>
  <c r="K19" i="2" s="1"/>
  <c r="M19" i="2" s="1"/>
  <c r="C18" i="2"/>
  <c r="F18" i="2" s="1"/>
  <c r="K18" i="2" s="1"/>
  <c r="M18" i="2" s="1"/>
  <c r="C17" i="2"/>
  <c r="F17" i="2" s="1"/>
  <c r="K17" i="2" s="1"/>
  <c r="M17" i="2" s="1"/>
  <c r="C16" i="2"/>
  <c r="F16" i="2" s="1"/>
  <c r="K16" i="2" s="1"/>
  <c r="M16" i="2" s="1"/>
  <c r="C15" i="2"/>
  <c r="F15" i="2" s="1"/>
  <c r="K15" i="2" s="1"/>
  <c r="M15" i="2" s="1"/>
  <c r="C14" i="2"/>
  <c r="F14" i="2" s="1"/>
  <c r="K14" i="2" s="1"/>
  <c r="M14" i="2" s="1"/>
  <c r="C13" i="2"/>
  <c r="F13" i="2" s="1"/>
  <c r="K13" i="2" s="1"/>
  <c r="M13" i="2" s="1"/>
  <c r="C12" i="2"/>
  <c r="F12" i="2" s="1"/>
  <c r="K12" i="2" s="1"/>
  <c r="M12" i="2" s="1"/>
  <c r="C11" i="2"/>
  <c r="F11" i="2" s="1"/>
  <c r="K11" i="2" s="1"/>
  <c r="M11" i="2" s="1"/>
  <c r="C10" i="2"/>
  <c r="F10" i="2" s="1"/>
  <c r="K10" i="2" s="1"/>
  <c r="M10" i="2" s="1"/>
  <c r="C9" i="2"/>
  <c r="F9" i="2" s="1"/>
  <c r="K9" i="2" s="1"/>
  <c r="M9" i="2" s="1"/>
  <c r="C8" i="2"/>
  <c r="F8" i="2" s="1"/>
  <c r="K8" i="2" s="1"/>
  <c r="M8" i="2" s="1"/>
  <c r="C7" i="2"/>
  <c r="F7" i="2" s="1"/>
  <c r="K7" i="2" s="1"/>
  <c r="M7" i="2" s="1"/>
  <c r="C6" i="2"/>
  <c r="F6" i="2" s="1"/>
  <c r="K6" i="2" s="1"/>
  <c r="M6" i="2" s="1"/>
  <c r="C5" i="2"/>
  <c r="F5" i="2" s="1"/>
  <c r="K5" i="2" s="1"/>
  <c r="M5" i="2" s="1"/>
  <c r="C4" i="2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X5" i="2" l="1"/>
  <c r="X3" i="2"/>
  <c r="AZ6" i="3"/>
  <c r="AZ7" i="3" s="1"/>
  <c r="J6" i="3"/>
  <c r="AE6" i="3"/>
  <c r="I64" i="2"/>
  <c r="I68" i="2"/>
  <c r="I36" i="2"/>
  <c r="I32" i="2"/>
  <c r="I60" i="2"/>
  <c r="I56" i="2"/>
  <c r="I24" i="2"/>
  <c r="I28" i="2"/>
  <c r="I52" i="2"/>
  <c r="I20" i="2"/>
  <c r="I48" i="2"/>
  <c r="I16" i="2"/>
  <c r="I76" i="2"/>
  <c r="I44" i="2"/>
  <c r="I12" i="2"/>
  <c r="I72" i="2"/>
  <c r="I40" i="2"/>
  <c r="I8" i="2"/>
  <c r="I79" i="2"/>
  <c r="I75" i="2"/>
  <c r="I71" i="2"/>
  <c r="I67" i="2"/>
  <c r="I63" i="2"/>
  <c r="I59" i="2"/>
  <c r="I55" i="2"/>
  <c r="I51" i="2"/>
  <c r="I47" i="2"/>
  <c r="I43" i="2"/>
  <c r="I39" i="2"/>
  <c r="I35" i="2"/>
  <c r="I31" i="2"/>
  <c r="I27" i="2"/>
  <c r="I23" i="2"/>
  <c r="I19" i="2"/>
  <c r="I15" i="2"/>
  <c r="I11" i="2"/>
  <c r="I7" i="2"/>
  <c r="I78" i="2"/>
  <c r="I74" i="2"/>
  <c r="I70" i="2"/>
  <c r="I66" i="2"/>
  <c r="I62" i="2"/>
  <c r="I58" i="2"/>
  <c r="I54" i="2"/>
  <c r="I50" i="2"/>
  <c r="I46" i="2"/>
  <c r="I42" i="2"/>
  <c r="I38" i="2"/>
  <c r="I34" i="2"/>
  <c r="I30" i="2"/>
  <c r="I26" i="2"/>
  <c r="I22" i="2"/>
  <c r="I18" i="2"/>
  <c r="I14" i="2"/>
  <c r="I10" i="2"/>
  <c r="I6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5" i="2"/>
  <c r="AU6" i="3"/>
  <c r="P68" i="2"/>
  <c r="P72" i="2"/>
  <c r="P60" i="2"/>
  <c r="P52" i="2"/>
  <c r="P40" i="2"/>
  <c r="P36" i="2"/>
  <c r="P28" i="2"/>
  <c r="P64" i="2"/>
  <c r="P32" i="2"/>
  <c r="P56" i="2"/>
  <c r="P24" i="2"/>
  <c r="P20" i="2"/>
  <c r="P48" i="2"/>
  <c r="P16" i="2"/>
  <c r="P76" i="2"/>
  <c r="P44" i="2"/>
  <c r="P12" i="2"/>
  <c r="P79" i="2"/>
  <c r="P75" i="2"/>
  <c r="P71" i="2"/>
  <c r="P67" i="2"/>
  <c r="P63" i="2"/>
  <c r="P59" i="2"/>
  <c r="P55" i="2"/>
  <c r="P51" i="2"/>
  <c r="P47" i="2"/>
  <c r="P43" i="2"/>
  <c r="P39" i="2"/>
  <c r="P35" i="2"/>
  <c r="P31" i="2"/>
  <c r="P27" i="2"/>
  <c r="P23" i="2"/>
  <c r="P19" i="2"/>
  <c r="P15" i="2"/>
  <c r="P11" i="2"/>
  <c r="P78" i="2"/>
  <c r="P74" i="2"/>
  <c r="P70" i="2"/>
  <c r="P66" i="2"/>
  <c r="P62" i="2"/>
  <c r="P58" i="2"/>
  <c r="P54" i="2"/>
  <c r="P50" i="2"/>
  <c r="P46" i="2"/>
  <c r="P42" i="2"/>
  <c r="P38" i="2"/>
  <c r="P34" i="2"/>
  <c r="P30" i="2"/>
  <c r="P26" i="2"/>
  <c r="P22" i="2"/>
  <c r="P18" i="2"/>
  <c r="P14" i="2"/>
  <c r="P10" i="2"/>
  <c r="P77" i="2"/>
  <c r="P73" i="2"/>
  <c r="P69" i="2"/>
  <c r="P65" i="2"/>
  <c r="P61" i="2"/>
  <c r="P57" i="2"/>
  <c r="P53" i="2"/>
  <c r="P49" i="2"/>
  <c r="P45" i="2"/>
  <c r="P41" i="2"/>
  <c r="P37" i="2"/>
  <c r="P33" i="2"/>
  <c r="P29" i="2"/>
  <c r="P25" i="2"/>
  <c r="P21" i="2"/>
  <c r="P17" i="2"/>
  <c r="P13" i="2"/>
  <c r="P9" i="2"/>
  <c r="P5" i="2"/>
  <c r="P6" i="2"/>
  <c r="P7" i="2"/>
  <c r="P8" i="2"/>
  <c r="AE7" i="3"/>
  <c r="AU7" i="3"/>
  <c r="AV8" i="3"/>
  <c r="Y7" i="3"/>
  <c r="AL7" i="3"/>
  <c r="X7" i="3"/>
  <c r="W7" i="3"/>
  <c r="K7" i="3"/>
  <c r="AH7" i="3"/>
  <c r="L7" i="3"/>
  <c r="K6" i="3"/>
  <c r="L6" i="3"/>
  <c r="AH6" i="3"/>
  <c r="W6" i="3"/>
  <c r="X6" i="3"/>
  <c r="AL6" i="3"/>
  <c r="Y6" i="3"/>
  <c r="D4" i="2"/>
  <c r="F4" i="2"/>
  <c r="I4" i="2" s="1"/>
  <c r="D39" i="2"/>
  <c r="D8" i="2"/>
  <c r="D18" i="2"/>
  <c r="D26" i="2"/>
  <c r="D34" i="2"/>
  <c r="D42" i="2"/>
  <c r="D47" i="2"/>
  <c r="D60" i="2"/>
  <c r="D65" i="2"/>
  <c r="D73" i="2"/>
  <c r="D29" i="2"/>
  <c r="D15" i="2"/>
  <c r="D31" i="2"/>
  <c r="D44" i="2"/>
  <c r="D6" i="2"/>
  <c r="E6" i="2" s="1"/>
  <c r="D37" i="2"/>
  <c r="D50" i="2"/>
  <c r="D68" i="2"/>
  <c r="D11" i="2"/>
  <c r="D21" i="2"/>
  <c r="D32" i="2"/>
  <c r="D45" i="2"/>
  <c r="D58" i="2"/>
  <c r="D10" i="2"/>
  <c r="D23" i="2"/>
  <c r="D52" i="2"/>
  <c r="D70" i="2"/>
  <c r="D13" i="2"/>
  <c r="D55" i="2"/>
  <c r="D63" i="2"/>
  <c r="D76" i="2"/>
  <c r="D79" i="2"/>
  <c r="D16" i="2"/>
  <c r="D24" i="2"/>
  <c r="D35" i="2"/>
  <c r="D40" i="2"/>
  <c r="D53" i="2"/>
  <c r="D71" i="2"/>
  <c r="D27" i="2"/>
  <c r="D30" i="2"/>
  <c r="D48" i="2"/>
  <c r="D61" i="2"/>
  <c r="D66" i="2"/>
  <c r="D74" i="2"/>
  <c r="D9" i="2"/>
  <c r="D20" i="2"/>
  <c r="D22" i="2"/>
  <c r="D38" i="2"/>
  <c r="D51" i="2"/>
  <c r="D7" i="2"/>
  <c r="D54" i="2"/>
  <c r="D64" i="2"/>
  <c r="D57" i="2"/>
  <c r="D14" i="2"/>
  <c r="D19" i="2"/>
  <c r="D43" i="2"/>
  <c r="D56" i="2"/>
  <c r="D69" i="2"/>
  <c r="D77" i="2"/>
  <c r="D17" i="2"/>
  <c r="D25" i="2"/>
  <c r="D33" i="2"/>
  <c r="D41" i="2"/>
  <c r="D46" i="2"/>
  <c r="D59" i="2"/>
  <c r="D72" i="2"/>
  <c r="D5" i="2"/>
  <c r="E5" i="2" s="1"/>
  <c r="D12" i="2"/>
  <c r="D28" i="2"/>
  <c r="D36" i="2"/>
  <c r="D49" i="2"/>
  <c r="D62" i="2"/>
  <c r="D67" i="2"/>
  <c r="D75" i="2"/>
  <c r="D78" i="2"/>
  <c r="J6" i="2" l="1"/>
  <c r="O6" i="2" s="1"/>
  <c r="H6" i="2"/>
  <c r="J5" i="2"/>
  <c r="O5" i="2" s="1"/>
  <c r="H5" i="2"/>
  <c r="K4" i="2"/>
  <c r="Y4" i="2" s="1"/>
  <c r="E4" i="2"/>
  <c r="AH8" i="3"/>
  <c r="L8" i="3"/>
  <c r="K8" i="3"/>
  <c r="AE8" i="3"/>
  <c r="J8" i="3"/>
  <c r="AU8" i="3"/>
  <c r="AV9" i="3"/>
  <c r="Y8" i="3"/>
  <c r="AL8" i="3"/>
  <c r="X8" i="3"/>
  <c r="W8" i="3"/>
  <c r="AZ8" i="3"/>
  <c r="E7" i="2"/>
  <c r="Z8" i="2" l="1"/>
  <c r="Z9" i="2"/>
  <c r="P4" i="2"/>
  <c r="L6" i="2"/>
  <c r="L5" i="2"/>
  <c r="M4" i="2"/>
  <c r="J7" i="2"/>
  <c r="L7" i="2" s="1"/>
  <c r="H7" i="2"/>
  <c r="J4" i="2"/>
  <c r="H4" i="2"/>
  <c r="AZ9" i="3"/>
  <c r="W9" i="3"/>
  <c r="AH9" i="3"/>
  <c r="L9" i="3"/>
  <c r="K9" i="3"/>
  <c r="AE9" i="3"/>
  <c r="J9" i="3"/>
  <c r="AU9" i="3"/>
  <c r="X9" i="3"/>
  <c r="AV10" i="3"/>
  <c r="Y9" i="3"/>
  <c r="AL9" i="3"/>
  <c r="E8" i="2"/>
  <c r="T4" i="2" l="1"/>
  <c r="T5" i="2"/>
  <c r="T13" i="2"/>
  <c r="T21" i="2"/>
  <c r="T29" i="2"/>
  <c r="T37" i="2"/>
  <c r="T45" i="2"/>
  <c r="T53" i="2"/>
  <c r="T61" i="2"/>
  <c r="T69" i="2"/>
  <c r="T77" i="2"/>
  <c r="T43" i="2"/>
  <c r="T28" i="2"/>
  <c r="T6" i="2"/>
  <c r="T14" i="2"/>
  <c r="T22" i="2"/>
  <c r="T30" i="2"/>
  <c r="T38" i="2"/>
  <c r="T46" i="2"/>
  <c r="T54" i="2"/>
  <c r="T62" i="2"/>
  <c r="T70" i="2"/>
  <c r="T78" i="2"/>
  <c r="T51" i="2"/>
  <c r="T12" i="2"/>
  <c r="T68" i="2"/>
  <c r="T7" i="2"/>
  <c r="T15" i="2"/>
  <c r="T23" i="2"/>
  <c r="T31" i="2"/>
  <c r="T39" i="2"/>
  <c r="T47" i="2"/>
  <c r="T55" i="2"/>
  <c r="T63" i="2"/>
  <c r="T71" i="2"/>
  <c r="T79" i="2"/>
  <c r="T35" i="2"/>
  <c r="T36" i="2"/>
  <c r="T8" i="2"/>
  <c r="T16" i="2"/>
  <c r="T24" i="2"/>
  <c r="T32" i="2"/>
  <c r="T40" i="2"/>
  <c r="T48" i="2"/>
  <c r="T56" i="2"/>
  <c r="T64" i="2"/>
  <c r="T72" i="2"/>
  <c r="T27" i="2"/>
  <c r="T44" i="2"/>
  <c r="T9" i="2"/>
  <c r="T17" i="2"/>
  <c r="T25" i="2"/>
  <c r="T33" i="2"/>
  <c r="T41" i="2"/>
  <c r="T49" i="2"/>
  <c r="T57" i="2"/>
  <c r="T65" i="2"/>
  <c r="T73" i="2"/>
  <c r="T19" i="2"/>
  <c r="T52" i="2"/>
  <c r="T10" i="2"/>
  <c r="T18" i="2"/>
  <c r="T26" i="2"/>
  <c r="T34" i="2"/>
  <c r="T42" i="2"/>
  <c r="T50" i="2"/>
  <c r="T58" i="2"/>
  <c r="T66" i="2"/>
  <c r="T74" i="2"/>
  <c r="T11" i="2"/>
  <c r="T59" i="2"/>
  <c r="T67" i="2"/>
  <c r="T75" i="2"/>
  <c r="T20" i="2"/>
  <c r="T60" i="2"/>
  <c r="T76" i="2"/>
  <c r="R4" i="2"/>
  <c r="R5" i="2"/>
  <c r="R13" i="2"/>
  <c r="R21" i="2"/>
  <c r="R29" i="2"/>
  <c r="R37" i="2"/>
  <c r="R45" i="2"/>
  <c r="R53" i="2"/>
  <c r="R61" i="2"/>
  <c r="R69" i="2"/>
  <c r="R77" i="2"/>
  <c r="R51" i="2"/>
  <c r="R6" i="2"/>
  <c r="R14" i="2"/>
  <c r="R22" i="2"/>
  <c r="R30" i="2"/>
  <c r="R38" i="2"/>
  <c r="R46" i="2"/>
  <c r="R54" i="2"/>
  <c r="R62" i="2"/>
  <c r="R70" i="2"/>
  <c r="R78" i="2"/>
  <c r="R43" i="2"/>
  <c r="R7" i="2"/>
  <c r="R15" i="2"/>
  <c r="R23" i="2"/>
  <c r="R31" i="2"/>
  <c r="R39" i="2"/>
  <c r="R47" i="2"/>
  <c r="R55" i="2"/>
  <c r="R63" i="2"/>
  <c r="R71" i="2"/>
  <c r="R79" i="2"/>
  <c r="R59" i="2"/>
  <c r="R8" i="2"/>
  <c r="R16" i="2"/>
  <c r="R24" i="2"/>
  <c r="R32" i="2"/>
  <c r="R40" i="2"/>
  <c r="R48" i="2"/>
  <c r="R56" i="2"/>
  <c r="R64" i="2"/>
  <c r="R72" i="2"/>
  <c r="R27" i="2"/>
  <c r="R9" i="2"/>
  <c r="R17" i="2"/>
  <c r="R25" i="2"/>
  <c r="R33" i="2"/>
  <c r="R41" i="2"/>
  <c r="R49" i="2"/>
  <c r="R57" i="2"/>
  <c r="R65" i="2"/>
  <c r="R73" i="2"/>
  <c r="R19" i="2"/>
  <c r="R10" i="2"/>
  <c r="R18" i="2"/>
  <c r="R26" i="2"/>
  <c r="R34" i="2"/>
  <c r="R42" i="2"/>
  <c r="R50" i="2"/>
  <c r="R58" i="2"/>
  <c r="R66" i="2"/>
  <c r="R74" i="2"/>
  <c r="R11" i="2"/>
  <c r="R67" i="2"/>
  <c r="R75" i="2"/>
  <c r="R12" i="2"/>
  <c r="R20" i="2"/>
  <c r="R28" i="2"/>
  <c r="R36" i="2"/>
  <c r="R44" i="2"/>
  <c r="R52" i="2"/>
  <c r="R60" i="2"/>
  <c r="R68" i="2"/>
  <c r="R76" i="2"/>
  <c r="R35" i="2"/>
  <c r="O7" i="2"/>
  <c r="J8" i="2"/>
  <c r="O8" i="2" s="1"/>
  <c r="H8" i="2"/>
  <c r="L4" i="2"/>
  <c r="O4" i="2"/>
  <c r="AV11" i="3"/>
  <c r="Y10" i="3"/>
  <c r="AL10" i="3"/>
  <c r="X10" i="3"/>
  <c r="W10" i="3"/>
  <c r="AH10" i="3"/>
  <c r="L10" i="3"/>
  <c r="K10" i="3"/>
  <c r="AE10" i="3"/>
  <c r="J10" i="3"/>
  <c r="AU10" i="3"/>
  <c r="AZ10" i="3"/>
  <c r="E9" i="2"/>
  <c r="L8" i="2" l="1"/>
  <c r="J9" i="2"/>
  <c r="H9" i="2"/>
  <c r="AE11" i="3"/>
  <c r="J11" i="3"/>
  <c r="AU11" i="3"/>
  <c r="AV12" i="3"/>
  <c r="Y11" i="3"/>
  <c r="AL11" i="3"/>
  <c r="X11" i="3"/>
  <c r="W11" i="3"/>
  <c r="AH11" i="3"/>
  <c r="L11" i="3"/>
  <c r="K11" i="3"/>
  <c r="AZ11" i="3"/>
  <c r="AZ12" i="3" s="1"/>
  <c r="E10" i="2"/>
  <c r="L9" i="2" l="1"/>
  <c r="O9" i="2"/>
  <c r="J10" i="2"/>
  <c r="L10" i="2" s="1"/>
  <c r="H10" i="2"/>
  <c r="AH12" i="3"/>
  <c r="L12" i="3"/>
  <c r="K12" i="3"/>
  <c r="AE12" i="3"/>
  <c r="J12" i="3"/>
  <c r="AU12" i="3"/>
  <c r="AV13" i="3"/>
  <c r="Y12" i="3"/>
  <c r="AL12" i="3"/>
  <c r="X12" i="3"/>
  <c r="W12" i="3"/>
  <c r="AZ13" i="3"/>
  <c r="E11" i="2"/>
  <c r="O10" i="2" l="1"/>
  <c r="J11" i="2"/>
  <c r="L11" i="2" s="1"/>
  <c r="H11" i="2"/>
  <c r="W13" i="3"/>
  <c r="AH13" i="3"/>
  <c r="L13" i="3"/>
  <c r="K13" i="3"/>
  <c r="AE13" i="3"/>
  <c r="J13" i="3"/>
  <c r="AU13" i="3"/>
  <c r="X13" i="3"/>
  <c r="AV14" i="3"/>
  <c r="AZ14" i="3" s="1"/>
  <c r="Y13" i="3"/>
  <c r="AL13" i="3"/>
  <c r="E12" i="2"/>
  <c r="J12" i="2" l="1"/>
  <c r="H12" i="2"/>
  <c r="O11" i="2"/>
  <c r="AV15" i="3"/>
  <c r="Y14" i="3"/>
  <c r="AL14" i="3"/>
  <c r="X14" i="3"/>
  <c r="W14" i="3"/>
  <c r="AH14" i="3"/>
  <c r="L14" i="3"/>
  <c r="K14" i="3"/>
  <c r="AU14" i="3"/>
  <c r="AE14" i="3"/>
  <c r="J14" i="3"/>
  <c r="E13" i="2"/>
  <c r="L12" i="2" l="1"/>
  <c r="O12" i="2"/>
  <c r="J13" i="2"/>
  <c r="L13" i="2" s="1"/>
  <c r="H13" i="2"/>
  <c r="AE15" i="3"/>
  <c r="J15" i="3"/>
  <c r="AU15" i="3"/>
  <c r="B2" i="3"/>
  <c r="AV16" i="3"/>
  <c r="Y15" i="3"/>
  <c r="AL15" i="3"/>
  <c r="X15" i="3"/>
  <c r="W15" i="3"/>
  <c r="AH15" i="3"/>
  <c r="L15" i="3"/>
  <c r="K15" i="3"/>
  <c r="AZ15" i="3"/>
  <c r="AZ16" i="3" s="1"/>
  <c r="E14" i="2"/>
  <c r="O13" i="2" l="1"/>
  <c r="J14" i="2"/>
  <c r="L14" i="2" s="1"/>
  <c r="H14" i="2"/>
  <c r="AH16" i="3"/>
  <c r="L16" i="3"/>
  <c r="K16" i="3"/>
  <c r="AE16" i="3"/>
  <c r="J16" i="3"/>
  <c r="AU16" i="3"/>
  <c r="AV17" i="3"/>
  <c r="AZ17" i="3" s="1"/>
  <c r="Y16" i="3"/>
  <c r="AL16" i="3"/>
  <c r="X16" i="3"/>
  <c r="W16" i="3"/>
  <c r="E15" i="2"/>
  <c r="J15" i="2" l="1"/>
  <c r="L15" i="2" s="1"/>
  <c r="H15" i="2"/>
  <c r="O14" i="2"/>
  <c r="W17" i="3"/>
  <c r="AH17" i="3"/>
  <c r="L17" i="3"/>
  <c r="K17" i="3"/>
  <c r="AE17" i="3"/>
  <c r="J17" i="3"/>
  <c r="AU17" i="3"/>
  <c r="X17" i="3"/>
  <c r="AV18" i="3"/>
  <c r="Y17" i="3"/>
  <c r="AL17" i="3"/>
  <c r="E16" i="2"/>
  <c r="O15" i="2" l="1"/>
  <c r="J16" i="2"/>
  <c r="L16" i="2" s="1"/>
  <c r="H16" i="2"/>
  <c r="AV19" i="3"/>
  <c r="Y18" i="3"/>
  <c r="AL18" i="3"/>
  <c r="X18" i="3"/>
  <c r="W18" i="3"/>
  <c r="AH18" i="3"/>
  <c r="L18" i="3"/>
  <c r="K18" i="3"/>
  <c r="AE18" i="3"/>
  <c r="J18" i="3"/>
  <c r="AU18" i="3"/>
  <c r="AZ18" i="3"/>
  <c r="E17" i="2"/>
  <c r="O16" i="2" l="1"/>
  <c r="J17" i="2"/>
  <c r="L17" i="2" s="1"/>
  <c r="H17" i="2"/>
  <c r="AE19" i="3"/>
  <c r="J19" i="3"/>
  <c r="AU19" i="3"/>
  <c r="AV20" i="3"/>
  <c r="Y19" i="3"/>
  <c r="AL19" i="3"/>
  <c r="X19" i="3"/>
  <c r="W19" i="3"/>
  <c r="K19" i="3"/>
  <c r="AH19" i="3"/>
  <c r="L19" i="3"/>
  <c r="AZ19" i="3"/>
  <c r="AZ20" i="3" s="1"/>
  <c r="E18" i="2"/>
  <c r="O17" i="2" l="1"/>
  <c r="J18" i="2"/>
  <c r="L18" i="2" s="1"/>
  <c r="H18" i="2"/>
  <c r="AH20" i="3"/>
  <c r="L20" i="3"/>
  <c r="K20" i="3"/>
  <c r="AE20" i="3"/>
  <c r="J20" i="3"/>
  <c r="AU20" i="3"/>
  <c r="AV21" i="3"/>
  <c r="Y20" i="3"/>
  <c r="AL20" i="3"/>
  <c r="X20" i="3"/>
  <c r="W20" i="3"/>
  <c r="E19" i="2"/>
  <c r="O18" i="2" l="1"/>
  <c r="J19" i="2"/>
  <c r="L19" i="2" s="1"/>
  <c r="H19" i="2"/>
  <c r="AV22" i="3"/>
  <c r="W21" i="3"/>
  <c r="AH21" i="3"/>
  <c r="L21" i="3"/>
  <c r="K21" i="3"/>
  <c r="AE21" i="3"/>
  <c r="J21" i="3"/>
  <c r="AU21" i="3"/>
  <c r="X21" i="3"/>
  <c r="Y21" i="3"/>
  <c r="AL21" i="3"/>
  <c r="AZ21" i="3"/>
  <c r="E20" i="2"/>
  <c r="O19" i="2" l="1"/>
  <c r="J20" i="2"/>
  <c r="L20" i="2" s="1"/>
  <c r="H20" i="2"/>
  <c r="AL22" i="3"/>
  <c r="AU22" i="3"/>
  <c r="Y22" i="3"/>
  <c r="X22" i="3"/>
  <c r="W22" i="3"/>
  <c r="AH22" i="3"/>
  <c r="L22" i="3"/>
  <c r="AV23" i="3"/>
  <c r="K22" i="3"/>
  <c r="AE22" i="3"/>
  <c r="J22" i="3"/>
  <c r="AZ22" i="3"/>
  <c r="E21" i="2"/>
  <c r="O20" i="2" l="1"/>
  <c r="J21" i="2"/>
  <c r="L21" i="2" s="1"/>
  <c r="H21" i="2"/>
  <c r="AH23" i="3"/>
  <c r="L23" i="3"/>
  <c r="AU23" i="3"/>
  <c r="K23" i="3"/>
  <c r="J23" i="3"/>
  <c r="AE23" i="3"/>
  <c r="AV24" i="3"/>
  <c r="Y23" i="3"/>
  <c r="W23" i="3"/>
  <c r="X23" i="3"/>
  <c r="AL23" i="3"/>
  <c r="AZ23" i="3"/>
  <c r="E22" i="2"/>
  <c r="AZ24" i="3" l="1"/>
  <c r="J22" i="2"/>
  <c r="L22" i="2" s="1"/>
  <c r="H22" i="2"/>
  <c r="O21" i="2"/>
  <c r="W24" i="3"/>
  <c r="AH24" i="3"/>
  <c r="L24" i="3"/>
  <c r="K24" i="3"/>
  <c r="J24" i="3"/>
  <c r="AV25" i="3"/>
  <c r="AZ25" i="3" s="1"/>
  <c r="AE24" i="3"/>
  <c r="AU24" i="3"/>
  <c r="Y24" i="3"/>
  <c r="X24" i="3"/>
  <c r="AL24" i="3"/>
  <c r="E23" i="2"/>
  <c r="O22" i="2" l="1"/>
  <c r="J23" i="2"/>
  <c r="L23" i="2" s="1"/>
  <c r="H23" i="2"/>
  <c r="AV26" i="3"/>
  <c r="Y25" i="3"/>
  <c r="W25" i="3"/>
  <c r="AE25" i="3"/>
  <c r="AU25" i="3"/>
  <c r="X25" i="3"/>
  <c r="AL25" i="3"/>
  <c r="L25" i="3"/>
  <c r="K25" i="3"/>
  <c r="AH25" i="3"/>
  <c r="J25" i="3"/>
  <c r="E24" i="2"/>
  <c r="O23" i="2" l="1"/>
  <c r="J24" i="2"/>
  <c r="L24" i="2" s="1"/>
  <c r="H24" i="2"/>
  <c r="AE26" i="3"/>
  <c r="J26" i="3"/>
  <c r="AV27" i="3"/>
  <c r="Y26" i="3"/>
  <c r="AL26" i="3"/>
  <c r="X26" i="3"/>
  <c r="W26" i="3"/>
  <c r="AU26" i="3"/>
  <c r="L26" i="3"/>
  <c r="K26" i="3"/>
  <c r="AH26" i="3"/>
  <c r="AZ26" i="3"/>
  <c r="AZ27" i="3" s="1"/>
  <c r="E25" i="2"/>
  <c r="J25" i="2" l="1"/>
  <c r="L25" i="2" s="1"/>
  <c r="H25" i="2"/>
  <c r="O24" i="2"/>
  <c r="AH27" i="3"/>
  <c r="L27" i="3"/>
  <c r="AE27" i="3"/>
  <c r="J27" i="3"/>
  <c r="AU27" i="3"/>
  <c r="AV28" i="3"/>
  <c r="X27" i="3"/>
  <c r="W27" i="3"/>
  <c r="AL27" i="3"/>
  <c r="K27" i="3"/>
  <c r="Y27" i="3"/>
  <c r="E26" i="2"/>
  <c r="J26" i="2" l="1"/>
  <c r="O26" i="2" s="1"/>
  <c r="H26" i="2"/>
  <c r="O25" i="2"/>
  <c r="W28" i="3"/>
  <c r="AH28" i="3"/>
  <c r="L28" i="3"/>
  <c r="K28" i="3"/>
  <c r="AU28" i="3"/>
  <c r="Y28" i="3"/>
  <c r="X28" i="3"/>
  <c r="AL28" i="3"/>
  <c r="J28" i="3"/>
  <c r="AV29" i="3"/>
  <c r="AE28" i="3"/>
  <c r="AZ28" i="3"/>
  <c r="AZ29" i="3" s="1"/>
  <c r="E27" i="2"/>
  <c r="L26" i="2" l="1"/>
  <c r="J27" i="2"/>
  <c r="O27" i="2" s="1"/>
  <c r="H27" i="2"/>
  <c r="AV30" i="3"/>
  <c r="Y29" i="3"/>
  <c r="W29" i="3"/>
  <c r="AL29" i="3"/>
  <c r="L29" i="3"/>
  <c r="K29" i="3"/>
  <c r="AH29" i="3"/>
  <c r="J29" i="3"/>
  <c r="AE29" i="3"/>
  <c r="AU29" i="3"/>
  <c r="X29" i="3"/>
  <c r="E28" i="2"/>
  <c r="L27" i="2" l="1"/>
  <c r="J28" i="2"/>
  <c r="L28" i="2" s="1"/>
  <c r="H28" i="2"/>
  <c r="AE30" i="3"/>
  <c r="J30" i="3"/>
  <c r="AV31" i="3"/>
  <c r="Y30" i="3"/>
  <c r="AL30" i="3"/>
  <c r="X30" i="3"/>
  <c r="AH30" i="3"/>
  <c r="W30" i="3"/>
  <c r="AU30" i="3"/>
  <c r="L30" i="3"/>
  <c r="K30" i="3"/>
  <c r="AZ30" i="3"/>
  <c r="AZ31" i="3" s="1"/>
  <c r="E29" i="2"/>
  <c r="O28" i="2" l="1"/>
  <c r="J29" i="2"/>
  <c r="L29" i="2" s="1"/>
  <c r="H29" i="2"/>
  <c r="AH31" i="3"/>
  <c r="L31" i="3"/>
  <c r="AE31" i="3"/>
  <c r="J31" i="3"/>
  <c r="AU31" i="3"/>
  <c r="Y31" i="3"/>
  <c r="AV32" i="3"/>
  <c r="X31" i="3"/>
  <c r="W31" i="3"/>
  <c r="AL31" i="3"/>
  <c r="K31" i="3"/>
  <c r="E30" i="2"/>
  <c r="O29" i="2" l="1"/>
  <c r="J30" i="2"/>
  <c r="O30" i="2" s="1"/>
  <c r="H30" i="2"/>
  <c r="W32" i="3"/>
  <c r="AH32" i="3"/>
  <c r="L32" i="3"/>
  <c r="K32" i="3"/>
  <c r="J32" i="3"/>
  <c r="AV33" i="3"/>
  <c r="AE32" i="3"/>
  <c r="AU32" i="3"/>
  <c r="Y32" i="3"/>
  <c r="AL32" i="3"/>
  <c r="X32" i="3"/>
  <c r="AZ32" i="3"/>
  <c r="E31" i="2"/>
  <c r="L30" i="2" l="1"/>
  <c r="J31" i="2"/>
  <c r="L31" i="2" s="1"/>
  <c r="H31" i="2"/>
  <c r="AV34" i="3"/>
  <c r="Y33" i="3"/>
  <c r="W33" i="3"/>
  <c r="AE33" i="3"/>
  <c r="AU33" i="3"/>
  <c r="X33" i="3"/>
  <c r="AL33" i="3"/>
  <c r="L33" i="3"/>
  <c r="K33" i="3"/>
  <c r="AH33" i="3"/>
  <c r="J33" i="3"/>
  <c r="AZ33" i="3"/>
  <c r="E32" i="2"/>
  <c r="O31" i="2" l="1"/>
  <c r="J32" i="2"/>
  <c r="L32" i="2" s="1"/>
  <c r="H32" i="2"/>
  <c r="AZ34" i="3"/>
  <c r="AE34" i="3"/>
  <c r="J34" i="3"/>
  <c r="AV35" i="3"/>
  <c r="Y34" i="3"/>
  <c r="AL34" i="3"/>
  <c r="X34" i="3"/>
  <c r="W34" i="3"/>
  <c r="AU34" i="3"/>
  <c r="L34" i="3"/>
  <c r="K34" i="3"/>
  <c r="AH34" i="3"/>
  <c r="E33" i="2"/>
  <c r="AZ35" i="3" l="1"/>
  <c r="O32" i="2"/>
  <c r="J33" i="2"/>
  <c r="L33" i="2" s="1"/>
  <c r="H33" i="2"/>
  <c r="AH35" i="3"/>
  <c r="L35" i="3"/>
  <c r="AE35" i="3"/>
  <c r="J35" i="3"/>
  <c r="AU35" i="3"/>
  <c r="AV36" i="3"/>
  <c r="X35" i="3"/>
  <c r="W35" i="3"/>
  <c r="AL35" i="3"/>
  <c r="K35" i="3"/>
  <c r="Y35" i="3"/>
  <c r="E34" i="2"/>
  <c r="J34" i="2" l="1"/>
  <c r="L34" i="2" s="1"/>
  <c r="H34" i="2"/>
  <c r="O33" i="2"/>
  <c r="W36" i="3"/>
  <c r="AH36" i="3"/>
  <c r="L36" i="3"/>
  <c r="K36" i="3"/>
  <c r="AU36" i="3"/>
  <c r="Y36" i="3"/>
  <c r="X36" i="3"/>
  <c r="AL36" i="3"/>
  <c r="J36" i="3"/>
  <c r="AV37" i="3"/>
  <c r="AE36" i="3"/>
  <c r="AZ36" i="3"/>
  <c r="E35" i="2"/>
  <c r="O34" i="2" l="1"/>
  <c r="J35" i="2"/>
  <c r="L35" i="2" s="1"/>
  <c r="H35" i="2"/>
  <c r="AV38" i="3"/>
  <c r="Y37" i="3"/>
  <c r="AL37" i="3"/>
  <c r="X37" i="3"/>
  <c r="W37" i="3"/>
  <c r="AU37" i="3"/>
  <c r="L37" i="3"/>
  <c r="K37" i="3"/>
  <c r="J37" i="3"/>
  <c r="AH37" i="3"/>
  <c r="AE37" i="3"/>
  <c r="AZ37" i="3"/>
  <c r="E36" i="2"/>
  <c r="O35" i="2" l="1"/>
  <c r="J36" i="2"/>
  <c r="L36" i="2" s="1"/>
  <c r="H36" i="2"/>
  <c r="AE38" i="3"/>
  <c r="J38" i="3"/>
  <c r="AU38" i="3"/>
  <c r="AV39" i="3"/>
  <c r="Y38" i="3"/>
  <c r="AL38" i="3"/>
  <c r="X38" i="3"/>
  <c r="L38" i="3"/>
  <c r="K38" i="3"/>
  <c r="AH38" i="3"/>
  <c r="W38" i="3"/>
  <c r="AZ38" i="3"/>
  <c r="AZ39" i="3" s="1"/>
  <c r="E37" i="2"/>
  <c r="O36" i="2" l="1"/>
  <c r="J37" i="2"/>
  <c r="L37" i="2" s="1"/>
  <c r="H37" i="2"/>
  <c r="AH39" i="3"/>
  <c r="L39" i="3"/>
  <c r="K39" i="3"/>
  <c r="AE39" i="3"/>
  <c r="J39" i="3"/>
  <c r="AU39" i="3"/>
  <c r="AV40" i="3"/>
  <c r="AZ40" i="3" s="1"/>
  <c r="X39" i="3"/>
  <c r="W39" i="3"/>
  <c r="AL39" i="3"/>
  <c r="Y39" i="3"/>
  <c r="E38" i="2"/>
  <c r="O37" i="2" l="1"/>
  <c r="J38" i="2"/>
  <c r="L38" i="2" s="1"/>
  <c r="H38" i="2"/>
  <c r="W40" i="3"/>
  <c r="AH40" i="3"/>
  <c r="L40" i="3"/>
  <c r="K40" i="3"/>
  <c r="AU40" i="3"/>
  <c r="Y40" i="3"/>
  <c r="X40" i="3"/>
  <c r="AL40" i="3"/>
  <c r="J40" i="3"/>
  <c r="AV41" i="3"/>
  <c r="AZ41" i="3" s="1"/>
  <c r="AE40" i="3"/>
  <c r="E39" i="2"/>
  <c r="J39" i="2" l="1"/>
  <c r="L39" i="2" s="1"/>
  <c r="H39" i="2"/>
  <c r="O38" i="2"/>
  <c r="AV42" i="3"/>
  <c r="AZ42" i="3" s="1"/>
  <c r="Y41" i="3"/>
  <c r="AL41" i="3"/>
  <c r="X41" i="3"/>
  <c r="W41" i="3"/>
  <c r="AU41" i="3"/>
  <c r="L41" i="3"/>
  <c r="K41" i="3"/>
  <c r="J41" i="3"/>
  <c r="AH41" i="3"/>
  <c r="AE41" i="3"/>
  <c r="E40" i="2"/>
  <c r="O39" i="2" l="1"/>
  <c r="J40" i="2"/>
  <c r="L40" i="2" s="1"/>
  <c r="H40" i="2"/>
  <c r="AE42" i="3"/>
  <c r="J42" i="3"/>
  <c r="AU42" i="3"/>
  <c r="AV43" i="3"/>
  <c r="AZ43" i="3" s="1"/>
  <c r="Y42" i="3"/>
  <c r="AL42" i="3"/>
  <c r="X42" i="3"/>
  <c r="L42" i="3"/>
  <c r="K42" i="3"/>
  <c r="AH42" i="3"/>
  <c r="W42" i="3"/>
  <c r="E41" i="2"/>
  <c r="O40" i="2" l="1"/>
  <c r="J41" i="2"/>
  <c r="L41" i="2" s="1"/>
  <c r="H41" i="2"/>
  <c r="AV44" i="3"/>
  <c r="AH43" i="3"/>
  <c r="L43" i="3"/>
  <c r="K43" i="3"/>
  <c r="AE43" i="3"/>
  <c r="J43" i="3"/>
  <c r="AU43" i="3"/>
  <c r="X43" i="3"/>
  <c r="W43" i="3"/>
  <c r="AL43" i="3"/>
  <c r="Y43" i="3"/>
  <c r="E42" i="2"/>
  <c r="O41" i="2" l="1"/>
  <c r="J42" i="2"/>
  <c r="O42" i="2" s="1"/>
  <c r="H42" i="2"/>
  <c r="AE44" i="3"/>
  <c r="J44" i="3"/>
  <c r="AU44" i="3"/>
  <c r="X44" i="3"/>
  <c r="AL44" i="3"/>
  <c r="W44" i="3"/>
  <c r="L44" i="3"/>
  <c r="Y44" i="3"/>
  <c r="AV45" i="3"/>
  <c r="K44" i="3"/>
  <c r="AH44" i="3"/>
  <c r="AZ44" i="3"/>
  <c r="AZ45" i="3" s="1"/>
  <c r="E43" i="2"/>
  <c r="L42" i="2" l="1"/>
  <c r="J43" i="2"/>
  <c r="L43" i="2" s="1"/>
  <c r="H43" i="2"/>
  <c r="AH45" i="3"/>
  <c r="L45" i="3"/>
  <c r="K45" i="3"/>
  <c r="AL45" i="3"/>
  <c r="W45" i="3"/>
  <c r="J45" i="3"/>
  <c r="AV46" i="3"/>
  <c r="AE45" i="3"/>
  <c r="Y45" i="3"/>
  <c r="AU45" i="3"/>
  <c r="X45" i="3"/>
  <c r="E44" i="2"/>
  <c r="J44" i="2" l="1"/>
  <c r="L44" i="2" s="1"/>
  <c r="H44" i="2"/>
  <c r="O43" i="2"/>
  <c r="AL46" i="3"/>
  <c r="X46" i="3"/>
  <c r="W46" i="3"/>
  <c r="AH46" i="3"/>
  <c r="J46" i="3"/>
  <c r="AV47" i="3"/>
  <c r="AE46" i="3"/>
  <c r="Y46" i="3"/>
  <c r="AU46" i="3"/>
  <c r="L46" i="3"/>
  <c r="K46" i="3"/>
  <c r="AZ46" i="3"/>
  <c r="E45" i="2"/>
  <c r="O44" i="2" l="1"/>
  <c r="J45" i="2"/>
  <c r="L45" i="2" s="1"/>
  <c r="H45" i="2"/>
  <c r="AZ47" i="3"/>
  <c r="AU47" i="3"/>
  <c r="AV48" i="3"/>
  <c r="Y47" i="3"/>
  <c r="AL47" i="3"/>
  <c r="X47" i="3"/>
  <c r="W47" i="3"/>
  <c r="L47" i="3"/>
  <c r="K47" i="3"/>
  <c r="J47" i="3"/>
  <c r="AH47" i="3"/>
  <c r="AE47" i="3"/>
  <c r="E46" i="2"/>
  <c r="O45" i="2" l="1"/>
  <c r="J46" i="2"/>
  <c r="L46" i="2" s="1"/>
  <c r="H46" i="2"/>
  <c r="K48" i="3"/>
  <c r="AE48" i="3"/>
  <c r="J48" i="3"/>
  <c r="AU48" i="3"/>
  <c r="X48" i="3"/>
  <c r="AL48" i="3"/>
  <c r="W48" i="3"/>
  <c r="L48" i="3"/>
  <c r="Y48" i="3"/>
  <c r="AV49" i="3"/>
  <c r="AH48" i="3"/>
  <c r="AZ48" i="3"/>
  <c r="E47" i="2"/>
  <c r="O46" i="2" l="1"/>
  <c r="J47" i="2"/>
  <c r="L47" i="2" s="1"/>
  <c r="H47" i="2"/>
  <c r="AH49" i="3"/>
  <c r="L49" i="3"/>
  <c r="K49" i="3"/>
  <c r="AL49" i="3"/>
  <c r="W49" i="3"/>
  <c r="J49" i="3"/>
  <c r="AV50" i="3"/>
  <c r="AE49" i="3"/>
  <c r="Y49" i="3"/>
  <c r="AU49" i="3"/>
  <c r="X49" i="3"/>
  <c r="AZ49" i="3"/>
  <c r="AZ50" i="3" s="1"/>
  <c r="E48" i="2"/>
  <c r="O47" i="2" l="1"/>
  <c r="J48" i="2"/>
  <c r="L48" i="2" s="1"/>
  <c r="H48" i="2"/>
  <c r="AL50" i="3"/>
  <c r="X50" i="3"/>
  <c r="W50" i="3"/>
  <c r="AH50" i="3"/>
  <c r="J50" i="3"/>
  <c r="AV51" i="3"/>
  <c r="AZ51" i="3" s="1"/>
  <c r="AE50" i="3"/>
  <c r="Y50" i="3"/>
  <c r="AU50" i="3"/>
  <c r="L50" i="3"/>
  <c r="K50" i="3"/>
  <c r="E49" i="2"/>
  <c r="O48" i="2" l="1"/>
  <c r="J49" i="2"/>
  <c r="L49" i="2" s="1"/>
  <c r="H49" i="2"/>
  <c r="AU51" i="3"/>
  <c r="AV52" i="3"/>
  <c r="Y51" i="3"/>
  <c r="AL51" i="3"/>
  <c r="X51" i="3"/>
  <c r="W51" i="3"/>
  <c r="L51" i="3"/>
  <c r="J51" i="3"/>
  <c r="AH51" i="3"/>
  <c r="AE51" i="3"/>
  <c r="K51" i="3"/>
  <c r="E50" i="2"/>
  <c r="J50" i="2" l="1"/>
  <c r="L50" i="2" s="1"/>
  <c r="H50" i="2"/>
  <c r="O49" i="2"/>
  <c r="K52" i="3"/>
  <c r="AE52" i="3"/>
  <c r="J52" i="3"/>
  <c r="AU52" i="3"/>
  <c r="X52" i="3"/>
  <c r="AL52" i="3"/>
  <c r="W52" i="3"/>
  <c r="L52" i="3"/>
  <c r="Y52" i="3"/>
  <c r="AV53" i="3"/>
  <c r="AH52" i="3"/>
  <c r="AZ52" i="3"/>
  <c r="E51" i="2"/>
  <c r="O50" i="2" l="1"/>
  <c r="J51" i="2"/>
  <c r="L51" i="2" s="1"/>
  <c r="H51" i="2"/>
  <c r="AH53" i="3"/>
  <c r="L53" i="3"/>
  <c r="K53" i="3"/>
  <c r="AL53" i="3"/>
  <c r="W53" i="3"/>
  <c r="J53" i="3"/>
  <c r="AV54" i="3"/>
  <c r="AE53" i="3"/>
  <c r="Y53" i="3"/>
  <c r="AU53" i="3"/>
  <c r="X53" i="3"/>
  <c r="AZ53" i="3"/>
  <c r="E52" i="2"/>
  <c r="J52" i="2" l="1"/>
  <c r="O52" i="2" s="1"/>
  <c r="H52" i="2"/>
  <c r="O51" i="2"/>
  <c r="AZ54" i="3"/>
  <c r="AL54" i="3"/>
  <c r="X54" i="3"/>
  <c r="W54" i="3"/>
  <c r="AH54" i="3"/>
  <c r="J54" i="3"/>
  <c r="AV55" i="3"/>
  <c r="AE54" i="3"/>
  <c r="Y54" i="3"/>
  <c r="AU54" i="3"/>
  <c r="L54" i="3"/>
  <c r="K54" i="3"/>
  <c r="E53" i="2"/>
  <c r="AZ55" i="3" l="1"/>
  <c r="L52" i="2"/>
  <c r="J53" i="2"/>
  <c r="L53" i="2" s="1"/>
  <c r="H53" i="2"/>
  <c r="AU55" i="3"/>
  <c r="AV56" i="3"/>
  <c r="Y55" i="3"/>
  <c r="AL55" i="3"/>
  <c r="X55" i="3"/>
  <c r="W55" i="3"/>
  <c r="AE55" i="3"/>
  <c r="L55" i="3"/>
  <c r="AH55" i="3"/>
  <c r="K55" i="3"/>
  <c r="J55" i="3"/>
  <c r="E54" i="2"/>
  <c r="J54" i="2" l="1"/>
  <c r="L54" i="2" s="1"/>
  <c r="H54" i="2"/>
  <c r="O53" i="2"/>
  <c r="K56" i="3"/>
  <c r="AE56" i="3"/>
  <c r="J56" i="3"/>
  <c r="AU56" i="3"/>
  <c r="AV57" i="3"/>
  <c r="Y56" i="3"/>
  <c r="X56" i="3"/>
  <c r="W56" i="3"/>
  <c r="AL56" i="3"/>
  <c r="L56" i="3"/>
  <c r="AH56" i="3"/>
  <c r="AZ56" i="3"/>
  <c r="E55" i="2"/>
  <c r="O54" i="2" l="1"/>
  <c r="J55" i="2"/>
  <c r="L55" i="2" s="1"/>
  <c r="H55" i="2"/>
  <c r="AH57" i="3"/>
  <c r="L57" i="3"/>
  <c r="K57" i="3"/>
  <c r="AE57" i="3"/>
  <c r="J57" i="3"/>
  <c r="Y57" i="3"/>
  <c r="AV58" i="3"/>
  <c r="AU57" i="3"/>
  <c r="X57" i="3"/>
  <c r="W57" i="3"/>
  <c r="AL57" i="3"/>
  <c r="AZ57" i="3"/>
  <c r="E56" i="2"/>
  <c r="O55" i="2" l="1"/>
  <c r="J56" i="2"/>
  <c r="O56" i="2" s="1"/>
  <c r="H56" i="2"/>
  <c r="AZ58" i="3"/>
  <c r="AL58" i="3"/>
  <c r="X58" i="3"/>
  <c r="W58" i="3"/>
  <c r="AH58" i="3"/>
  <c r="L58" i="3"/>
  <c r="AE58" i="3"/>
  <c r="AV59" i="3"/>
  <c r="Y58" i="3"/>
  <c r="AU58" i="3"/>
  <c r="K58" i="3"/>
  <c r="J58" i="3"/>
  <c r="E57" i="2"/>
  <c r="L56" i="2" l="1"/>
  <c r="J57" i="2"/>
  <c r="L57" i="2" s="1"/>
  <c r="H57" i="2"/>
  <c r="AU59" i="3"/>
  <c r="AV60" i="3"/>
  <c r="Y59" i="3"/>
  <c r="AL59" i="3"/>
  <c r="X59" i="3"/>
  <c r="W59" i="3"/>
  <c r="AE59" i="3"/>
  <c r="L59" i="3"/>
  <c r="K59" i="3"/>
  <c r="J59" i="3"/>
  <c r="AH59" i="3"/>
  <c r="AZ59" i="3"/>
  <c r="AZ60" i="3" s="1"/>
  <c r="E58" i="2"/>
  <c r="O57" i="2" l="1"/>
  <c r="J58" i="2"/>
  <c r="L58" i="2" s="1"/>
  <c r="H58" i="2"/>
  <c r="K60" i="3"/>
  <c r="AE60" i="3"/>
  <c r="J60" i="3"/>
  <c r="AU60" i="3"/>
  <c r="AV61" i="3"/>
  <c r="Y60" i="3"/>
  <c r="X60" i="3"/>
  <c r="W60" i="3"/>
  <c r="AL60" i="3"/>
  <c r="L60" i="3"/>
  <c r="AH60" i="3"/>
  <c r="E59" i="2"/>
  <c r="J59" i="2" l="1"/>
  <c r="L59" i="2" s="1"/>
  <c r="H59" i="2"/>
  <c r="O58" i="2"/>
  <c r="AH61" i="3"/>
  <c r="L61" i="3"/>
  <c r="K61" i="3"/>
  <c r="AE61" i="3"/>
  <c r="J61" i="3"/>
  <c r="Y61" i="3"/>
  <c r="AV62" i="3"/>
  <c r="AU61" i="3"/>
  <c r="X61" i="3"/>
  <c r="W61" i="3"/>
  <c r="AL61" i="3"/>
  <c r="AZ61" i="3"/>
  <c r="E60" i="2"/>
  <c r="AZ62" i="3" l="1"/>
  <c r="O59" i="2"/>
  <c r="J60" i="2"/>
  <c r="L60" i="2" s="1"/>
  <c r="H60" i="2"/>
  <c r="AL62" i="3"/>
  <c r="X62" i="3"/>
  <c r="W62" i="3"/>
  <c r="AH62" i="3"/>
  <c r="L62" i="3"/>
  <c r="AE62" i="3"/>
  <c r="AV63" i="3"/>
  <c r="Y62" i="3"/>
  <c r="AU62" i="3"/>
  <c r="K62" i="3"/>
  <c r="J62" i="3"/>
  <c r="E61" i="2"/>
  <c r="O60" i="2" l="1"/>
  <c r="J61" i="2"/>
  <c r="L61" i="2" s="1"/>
  <c r="H61" i="2"/>
  <c r="AU63" i="3"/>
  <c r="AV64" i="3"/>
  <c r="Y63" i="3"/>
  <c r="AL63" i="3"/>
  <c r="X63" i="3"/>
  <c r="W63" i="3"/>
  <c r="AE63" i="3"/>
  <c r="L63" i="3"/>
  <c r="K63" i="3"/>
  <c r="AH63" i="3"/>
  <c r="J63" i="3"/>
  <c r="AZ63" i="3"/>
  <c r="E62" i="2"/>
  <c r="O61" i="2" l="1"/>
  <c r="J62" i="2"/>
  <c r="L62" i="2" s="1"/>
  <c r="H62" i="2"/>
  <c r="K64" i="3"/>
  <c r="AE64" i="3"/>
  <c r="J64" i="3"/>
  <c r="AU64" i="3"/>
  <c r="Y64" i="3"/>
  <c r="X64" i="3"/>
  <c r="AV65" i="3"/>
  <c r="W64" i="3"/>
  <c r="AL64" i="3"/>
  <c r="L64" i="3"/>
  <c r="AH64" i="3"/>
  <c r="AZ64" i="3"/>
  <c r="E63" i="2"/>
  <c r="O62" i="2" l="1"/>
  <c r="J63" i="2"/>
  <c r="L63" i="2" s="1"/>
  <c r="H63" i="2"/>
  <c r="AH65" i="3"/>
  <c r="K65" i="3"/>
  <c r="AL65" i="3"/>
  <c r="W65" i="3"/>
  <c r="L65" i="3"/>
  <c r="AV66" i="3"/>
  <c r="J65" i="3"/>
  <c r="AE65" i="3"/>
  <c r="Y65" i="3"/>
  <c r="AU65" i="3"/>
  <c r="X65" i="3"/>
  <c r="AZ65" i="3"/>
  <c r="E64" i="2"/>
  <c r="O63" i="2" l="1"/>
  <c r="J64" i="2"/>
  <c r="L64" i="2" s="1"/>
  <c r="H64" i="2"/>
  <c r="AL66" i="3"/>
  <c r="X66" i="3"/>
  <c r="W66" i="3"/>
  <c r="AH66" i="3"/>
  <c r="J66" i="3"/>
  <c r="AV67" i="3"/>
  <c r="AE66" i="3"/>
  <c r="Y66" i="3"/>
  <c r="AU66" i="3"/>
  <c r="L66" i="3"/>
  <c r="K66" i="3"/>
  <c r="AZ66" i="3"/>
  <c r="E65" i="2"/>
  <c r="O64" i="2" l="1"/>
  <c r="J65" i="2"/>
  <c r="L65" i="2" s="1"/>
  <c r="H65" i="2"/>
  <c r="AU67" i="3"/>
  <c r="AV68" i="3"/>
  <c r="Y67" i="3"/>
  <c r="AL67" i="3"/>
  <c r="X67" i="3"/>
  <c r="W67" i="3"/>
  <c r="L67" i="3"/>
  <c r="AH67" i="3"/>
  <c r="AE67" i="3"/>
  <c r="K67" i="3"/>
  <c r="J67" i="3"/>
  <c r="AZ67" i="3"/>
  <c r="E66" i="2"/>
  <c r="O65" i="2" l="1"/>
  <c r="J66" i="2"/>
  <c r="L66" i="2" s="1"/>
  <c r="H66" i="2"/>
  <c r="AZ68" i="3"/>
  <c r="K68" i="3"/>
  <c r="AE68" i="3"/>
  <c r="J68" i="3"/>
  <c r="AU68" i="3"/>
  <c r="X68" i="3"/>
  <c r="AL68" i="3"/>
  <c r="W68" i="3"/>
  <c r="L68" i="3"/>
  <c r="AV69" i="3"/>
  <c r="AH68" i="3"/>
  <c r="Y68" i="3"/>
  <c r="E67" i="2"/>
  <c r="O66" i="2" l="1"/>
  <c r="J67" i="2"/>
  <c r="L67" i="2" s="1"/>
  <c r="H67" i="2"/>
  <c r="AH69" i="3"/>
  <c r="L69" i="3"/>
  <c r="K69" i="3"/>
  <c r="AL69" i="3"/>
  <c r="W69" i="3"/>
  <c r="J69" i="3"/>
  <c r="AV70" i="3"/>
  <c r="Y69" i="3"/>
  <c r="AU69" i="3"/>
  <c r="X69" i="3"/>
  <c r="AE69" i="3"/>
  <c r="AZ69" i="3"/>
  <c r="E68" i="2"/>
  <c r="O67" i="2" l="1"/>
  <c r="J68" i="2"/>
  <c r="L68" i="2" s="1"/>
  <c r="H68" i="2"/>
  <c r="AL70" i="3"/>
  <c r="X70" i="3"/>
  <c r="W70" i="3"/>
  <c r="AH70" i="3"/>
  <c r="J70" i="3"/>
  <c r="AV71" i="3"/>
  <c r="AE70" i="3"/>
  <c r="Y70" i="3"/>
  <c r="AU70" i="3"/>
  <c r="L70" i="3"/>
  <c r="K70" i="3"/>
  <c r="AZ70" i="3"/>
  <c r="E69" i="2"/>
  <c r="O68" i="2" l="1"/>
  <c r="J69" i="2"/>
  <c r="O69" i="2" s="1"/>
  <c r="H69" i="2"/>
  <c r="AZ71" i="3"/>
  <c r="AU71" i="3"/>
  <c r="AV72" i="3"/>
  <c r="Y71" i="3"/>
  <c r="AL71" i="3"/>
  <c r="X71" i="3"/>
  <c r="W71" i="3"/>
  <c r="L71" i="3"/>
  <c r="AH71" i="3"/>
  <c r="AE71" i="3"/>
  <c r="K71" i="3"/>
  <c r="J71" i="3"/>
  <c r="AZ72" i="3"/>
  <c r="E70" i="2"/>
  <c r="L69" i="2" l="1"/>
  <c r="J70" i="2"/>
  <c r="L70" i="2" s="1"/>
  <c r="H70" i="2"/>
  <c r="K72" i="3"/>
  <c r="AE72" i="3"/>
  <c r="J72" i="3"/>
  <c r="AU72" i="3"/>
  <c r="AL72" i="3"/>
  <c r="X72" i="3"/>
  <c r="AV73" i="3"/>
  <c r="Y72" i="3"/>
  <c r="W72" i="3"/>
  <c r="L72" i="3"/>
  <c r="AH72" i="3"/>
  <c r="E71" i="2"/>
  <c r="O70" i="2" l="1"/>
  <c r="J71" i="2"/>
  <c r="L71" i="2" s="1"/>
  <c r="H71" i="2"/>
  <c r="AH73" i="3"/>
  <c r="L73" i="3"/>
  <c r="K73" i="3"/>
  <c r="AU73" i="3"/>
  <c r="Y73" i="3"/>
  <c r="X73" i="3"/>
  <c r="AL73" i="3"/>
  <c r="W73" i="3"/>
  <c r="AV74" i="3"/>
  <c r="AE73" i="3"/>
  <c r="J73" i="3"/>
  <c r="AZ73" i="3"/>
  <c r="AZ74" i="3" s="1"/>
  <c r="E72" i="2"/>
  <c r="O71" i="2" l="1"/>
  <c r="J72" i="2"/>
  <c r="L72" i="2" s="1"/>
  <c r="H72" i="2"/>
  <c r="AL74" i="3"/>
  <c r="X74" i="3"/>
  <c r="W74" i="3"/>
  <c r="K74" i="3"/>
  <c r="AU74" i="3"/>
  <c r="Y74" i="3"/>
  <c r="L74" i="3"/>
  <c r="J74" i="3"/>
  <c r="AV75" i="3"/>
  <c r="AH74" i="3"/>
  <c r="AE74" i="3"/>
  <c r="E73" i="2"/>
  <c r="O72" i="2" l="1"/>
  <c r="J73" i="2"/>
  <c r="L73" i="2" s="1"/>
  <c r="H73" i="2"/>
  <c r="AU75" i="3"/>
  <c r="AV76" i="3"/>
  <c r="Y75" i="3"/>
  <c r="AL75" i="3"/>
  <c r="X75" i="3"/>
  <c r="K75" i="3"/>
  <c r="AH75" i="3"/>
  <c r="J75" i="3"/>
  <c r="AE75" i="3"/>
  <c r="W75" i="3"/>
  <c r="L75" i="3"/>
  <c r="AZ75" i="3"/>
  <c r="AZ76" i="3" s="1"/>
  <c r="E74" i="2"/>
  <c r="O73" i="2" l="1"/>
  <c r="J74" i="2"/>
  <c r="L74" i="2" s="1"/>
  <c r="H74" i="2"/>
  <c r="K76" i="3"/>
  <c r="AE76" i="3"/>
  <c r="J76" i="3"/>
  <c r="AU76" i="3"/>
  <c r="AL76" i="3"/>
  <c r="X76" i="3"/>
  <c r="AH76" i="3"/>
  <c r="Y76" i="3"/>
  <c r="W76" i="3"/>
  <c r="AV77" i="3"/>
  <c r="L76" i="3"/>
  <c r="E75" i="2"/>
  <c r="O74" i="2" l="1"/>
  <c r="J75" i="2"/>
  <c r="L75" i="2" s="1"/>
  <c r="H75" i="2"/>
  <c r="AH77" i="3"/>
  <c r="L77" i="3"/>
  <c r="K77" i="3"/>
  <c r="AU77" i="3"/>
  <c r="J77" i="3"/>
  <c r="AE77" i="3"/>
  <c r="AV78" i="3"/>
  <c r="Y77" i="3"/>
  <c r="X77" i="3"/>
  <c r="AL77" i="3"/>
  <c r="W77" i="3"/>
  <c r="AZ77" i="3"/>
  <c r="E76" i="2"/>
  <c r="O75" i="2" l="1"/>
  <c r="J76" i="2"/>
  <c r="L76" i="2" s="1"/>
  <c r="H76" i="2"/>
  <c r="AL78" i="3"/>
  <c r="X78" i="3"/>
  <c r="W78" i="3"/>
  <c r="K78" i="3"/>
  <c r="AH78" i="3"/>
  <c r="AV79" i="3"/>
  <c r="AE78" i="3"/>
  <c r="J78" i="3"/>
  <c r="Y78" i="3"/>
  <c r="L78" i="3"/>
  <c r="AU78" i="3"/>
  <c r="AZ78" i="3"/>
  <c r="E77" i="2"/>
  <c r="O76" i="2" l="1"/>
  <c r="J77" i="2"/>
  <c r="L77" i="2" s="1"/>
  <c r="H77" i="2"/>
  <c r="AU79" i="3"/>
  <c r="AV80" i="3"/>
  <c r="Y79" i="3"/>
  <c r="AL79" i="3"/>
  <c r="X79" i="3"/>
  <c r="W79" i="3"/>
  <c r="L79" i="3"/>
  <c r="K79" i="3"/>
  <c r="J79" i="3"/>
  <c r="AH79" i="3"/>
  <c r="AE79" i="3"/>
  <c r="AZ79" i="3"/>
  <c r="E79" i="2"/>
  <c r="E78" i="2"/>
  <c r="O77" i="2" l="1"/>
  <c r="J78" i="2"/>
  <c r="O78" i="2" s="1"/>
  <c r="H78" i="2"/>
  <c r="J79" i="2"/>
  <c r="H79" i="2"/>
  <c r="AZ80" i="3"/>
  <c r="K80" i="3"/>
  <c r="AE80" i="3"/>
  <c r="J80" i="3"/>
  <c r="AU80" i="3"/>
  <c r="AL80" i="3"/>
  <c r="X80" i="3"/>
  <c r="AV81" i="3"/>
  <c r="Y80" i="3"/>
  <c r="W80" i="3"/>
  <c r="L80" i="3"/>
  <c r="AH80" i="3"/>
  <c r="X4" i="2" l="1"/>
  <c r="Y8" i="2" s="1"/>
  <c r="O79" i="2"/>
  <c r="L78" i="2"/>
  <c r="L79" i="2"/>
  <c r="AH81" i="3"/>
  <c r="L81" i="3"/>
  <c r="K81" i="3"/>
  <c r="AU81" i="3"/>
  <c r="Y81" i="3"/>
  <c r="X81" i="3"/>
  <c r="AL81" i="3"/>
  <c r="W81" i="3"/>
  <c r="J81" i="3"/>
  <c r="AV82" i="3"/>
  <c r="AE81" i="3"/>
  <c r="AZ81" i="3"/>
  <c r="Y9" i="2" l="1"/>
  <c r="AZ82" i="3"/>
  <c r="AL82" i="3"/>
  <c r="X82" i="3"/>
  <c r="W82" i="3"/>
  <c r="K82" i="3"/>
  <c r="AU82" i="3"/>
  <c r="Y82" i="3"/>
  <c r="L82" i="3"/>
  <c r="J82" i="3"/>
  <c r="AH82" i="3"/>
  <c r="AE82" i="3"/>
  <c r="AV83" i="3"/>
  <c r="AZ83" i="3" s="1"/>
  <c r="S4" i="2" l="1"/>
  <c r="S5" i="2"/>
  <c r="S13" i="2"/>
  <c r="S21" i="2"/>
  <c r="S29" i="2"/>
  <c r="S37" i="2"/>
  <c r="S45" i="2"/>
  <c r="S53" i="2"/>
  <c r="S61" i="2"/>
  <c r="S69" i="2"/>
  <c r="S77" i="2"/>
  <c r="S43" i="2"/>
  <c r="S28" i="2"/>
  <c r="S6" i="2"/>
  <c r="S14" i="2"/>
  <c r="S22" i="2"/>
  <c r="S30" i="2"/>
  <c r="S38" i="2"/>
  <c r="S46" i="2"/>
  <c r="S54" i="2"/>
  <c r="S62" i="2"/>
  <c r="S70" i="2"/>
  <c r="S78" i="2"/>
  <c r="S51" i="2"/>
  <c r="S36" i="2"/>
  <c r="S7" i="2"/>
  <c r="S15" i="2"/>
  <c r="S23" i="2"/>
  <c r="S31" i="2"/>
  <c r="S39" i="2"/>
  <c r="S47" i="2"/>
  <c r="S55" i="2"/>
  <c r="S63" i="2"/>
  <c r="S71" i="2"/>
  <c r="S79" i="2"/>
  <c r="S35" i="2"/>
  <c r="S20" i="2"/>
  <c r="S76" i="2"/>
  <c r="S8" i="2"/>
  <c r="S16" i="2"/>
  <c r="S24" i="2"/>
  <c r="S32" i="2"/>
  <c r="S40" i="2"/>
  <c r="S48" i="2"/>
  <c r="S56" i="2"/>
  <c r="S64" i="2"/>
  <c r="S72" i="2"/>
  <c r="S27" i="2"/>
  <c r="S67" i="2"/>
  <c r="S75" i="2"/>
  <c r="S52" i="2"/>
  <c r="S9" i="2"/>
  <c r="S17" i="2"/>
  <c r="S25" i="2"/>
  <c r="S33" i="2"/>
  <c r="S41" i="2"/>
  <c r="S49" i="2"/>
  <c r="S57" i="2"/>
  <c r="S65" i="2"/>
  <c r="S73" i="2"/>
  <c r="S11" i="2"/>
  <c r="S59" i="2"/>
  <c r="S12" i="2"/>
  <c r="S60" i="2"/>
  <c r="S68" i="2"/>
  <c r="S10" i="2"/>
  <c r="S18" i="2"/>
  <c r="S26" i="2"/>
  <c r="S34" i="2"/>
  <c r="S42" i="2"/>
  <c r="S50" i="2"/>
  <c r="S58" i="2"/>
  <c r="S66" i="2"/>
  <c r="S74" i="2"/>
  <c r="S19" i="2"/>
  <c r="S44" i="2"/>
  <c r="Q4" i="2"/>
  <c r="Q5" i="2"/>
  <c r="Q13" i="2"/>
  <c r="Q29" i="2"/>
  <c r="Q37" i="2"/>
  <c r="Q45" i="2"/>
  <c r="Q53" i="2"/>
  <c r="Q61" i="2"/>
  <c r="Q69" i="2"/>
  <c r="Q77" i="2"/>
  <c r="Q6" i="2"/>
  <c r="Q14" i="2"/>
  <c r="Q22" i="2"/>
  <c r="Q30" i="2"/>
  <c r="Q38" i="2"/>
  <c r="Q46" i="2"/>
  <c r="Q54" i="2"/>
  <c r="Q62" i="2"/>
  <c r="Q70" i="2"/>
  <c r="Q78" i="2"/>
  <c r="Q7" i="2"/>
  <c r="Q15" i="2"/>
  <c r="Q23" i="2"/>
  <c r="Q31" i="2"/>
  <c r="Q39" i="2"/>
  <c r="Q47" i="2"/>
  <c r="Q55" i="2"/>
  <c r="Q63" i="2"/>
  <c r="Q71" i="2"/>
  <c r="Q79" i="2"/>
  <c r="Q8" i="2"/>
  <c r="Q16" i="2"/>
  <c r="Q24" i="2"/>
  <c r="Q32" i="2"/>
  <c r="Q40" i="2"/>
  <c r="Q48" i="2"/>
  <c r="Q56" i="2"/>
  <c r="Q64" i="2"/>
  <c r="Q72" i="2"/>
  <c r="Q27" i="2"/>
  <c r="Q9" i="2"/>
  <c r="Q17" i="2"/>
  <c r="Q25" i="2"/>
  <c r="Q33" i="2"/>
  <c r="Q41" i="2"/>
  <c r="Q49" i="2"/>
  <c r="Q57" i="2"/>
  <c r="Q65" i="2"/>
  <c r="Q73" i="2"/>
  <c r="Q19" i="2"/>
  <c r="Q43" i="2"/>
  <c r="Q51" i="2"/>
  <c r="Q67" i="2"/>
  <c r="Q10" i="2"/>
  <c r="Q18" i="2"/>
  <c r="Q26" i="2"/>
  <c r="Q34" i="2"/>
  <c r="Q42" i="2"/>
  <c r="Q50" i="2"/>
  <c r="Q58" i="2"/>
  <c r="Q66" i="2"/>
  <c r="Q74" i="2"/>
  <c r="Q11" i="2"/>
  <c r="Q35" i="2"/>
  <c r="Q59" i="2"/>
  <c r="Q75" i="2"/>
  <c r="Q12" i="2"/>
  <c r="Q20" i="2"/>
  <c r="Q28" i="2"/>
  <c r="Q36" i="2"/>
  <c r="Q44" i="2"/>
  <c r="Q52" i="2"/>
  <c r="Q60" i="2"/>
  <c r="Q68" i="2"/>
  <c r="Q76" i="2"/>
  <c r="Q21" i="2"/>
  <c r="AU83" i="3"/>
  <c r="AV84" i="3"/>
  <c r="AZ84" i="3" s="1"/>
  <c r="Y83" i="3"/>
  <c r="AL83" i="3"/>
  <c r="X83" i="3"/>
  <c r="K83" i="3"/>
  <c r="AH83" i="3"/>
  <c r="J83" i="3"/>
  <c r="AE83" i="3"/>
  <c r="W83" i="3"/>
  <c r="L83" i="3"/>
  <c r="K84" i="3" l="1"/>
  <c r="AE84" i="3"/>
  <c r="J84" i="3"/>
  <c r="AU84" i="3"/>
  <c r="AL84" i="3"/>
  <c r="X84" i="3"/>
  <c r="AH84" i="3"/>
  <c r="AV85" i="3"/>
  <c r="L84" i="3"/>
  <c r="Y84" i="3"/>
  <c r="W84" i="3"/>
  <c r="AH85" i="3" l="1"/>
  <c r="L85" i="3"/>
  <c r="K85" i="3"/>
  <c r="AU85" i="3"/>
  <c r="J85" i="3"/>
  <c r="AE85" i="3"/>
  <c r="AV86" i="3"/>
  <c r="Y85" i="3"/>
  <c r="X85" i="3"/>
  <c r="W85" i="3"/>
  <c r="AL85" i="3"/>
  <c r="AZ85" i="3"/>
  <c r="AL86" i="3" l="1"/>
  <c r="X86" i="3"/>
  <c r="W86" i="3"/>
  <c r="K86" i="3"/>
  <c r="L86" i="3"/>
  <c r="AH86" i="3"/>
  <c r="AV87" i="3"/>
  <c r="AE86" i="3"/>
  <c r="Y86" i="3"/>
  <c r="AU86" i="3"/>
  <c r="J86" i="3"/>
  <c r="AZ86" i="3"/>
  <c r="AZ87" i="3" l="1"/>
  <c r="AU87" i="3"/>
  <c r="AV88" i="3"/>
  <c r="Y87" i="3"/>
  <c r="AL87" i="3"/>
  <c r="X87" i="3"/>
  <c r="W87" i="3"/>
  <c r="L87" i="3"/>
  <c r="AH87" i="3"/>
  <c r="AE87" i="3"/>
  <c r="K87" i="3"/>
  <c r="J87" i="3"/>
  <c r="K88" i="3" l="1"/>
  <c r="AE88" i="3"/>
  <c r="J88" i="3"/>
  <c r="AU88" i="3"/>
  <c r="AL88" i="3"/>
  <c r="X88" i="3"/>
  <c r="AV89" i="3"/>
  <c r="Y88" i="3"/>
  <c r="W88" i="3"/>
  <c r="L88" i="3"/>
  <c r="AH88" i="3"/>
  <c r="AZ88" i="3"/>
  <c r="AH89" i="3" l="1"/>
  <c r="L89" i="3"/>
  <c r="K89" i="3"/>
  <c r="AU89" i="3"/>
  <c r="AE89" i="3"/>
  <c r="AV90" i="3"/>
  <c r="Y89" i="3"/>
  <c r="X89" i="3"/>
  <c r="AL89" i="3"/>
  <c r="W89" i="3"/>
  <c r="J89" i="3"/>
  <c r="AZ89" i="3"/>
  <c r="AL90" i="3" l="1"/>
  <c r="X90" i="3"/>
  <c r="W90" i="3"/>
  <c r="K90" i="3"/>
  <c r="AE90" i="3"/>
  <c r="AU90" i="3"/>
  <c r="Y90" i="3"/>
  <c r="L90" i="3"/>
  <c r="J90" i="3"/>
  <c r="AV91" i="3"/>
  <c r="AH90" i="3"/>
  <c r="AZ90" i="3"/>
  <c r="AZ91" i="3" l="1"/>
  <c r="AU91" i="3"/>
  <c r="AV92" i="3"/>
  <c r="Y91" i="3"/>
  <c r="AL91" i="3"/>
  <c r="X91" i="3"/>
  <c r="L91" i="3"/>
  <c r="K91" i="3"/>
  <c r="AH91" i="3"/>
  <c r="J91" i="3"/>
  <c r="AE91" i="3"/>
  <c r="W91" i="3"/>
  <c r="AZ92" i="3" l="1"/>
  <c r="K92" i="3"/>
  <c r="AE92" i="3"/>
  <c r="J92" i="3"/>
  <c r="AU92" i="3"/>
  <c r="AL92" i="3"/>
  <c r="X92" i="3"/>
  <c r="L92" i="3"/>
  <c r="AH92" i="3"/>
  <c r="Y92" i="3"/>
  <c r="W92" i="3"/>
  <c r="AV93" i="3"/>
  <c r="AH93" i="3" l="1"/>
  <c r="L93" i="3"/>
  <c r="K93" i="3"/>
  <c r="AU93" i="3"/>
  <c r="AL93" i="3"/>
  <c r="W93" i="3"/>
  <c r="J93" i="3"/>
  <c r="AE93" i="3"/>
  <c r="AV94" i="3"/>
  <c r="Y93" i="3"/>
  <c r="X93" i="3"/>
  <c r="AZ93" i="3"/>
  <c r="AZ94" i="3" l="1"/>
  <c r="AL94" i="3"/>
  <c r="X94" i="3"/>
  <c r="W94" i="3"/>
  <c r="K94" i="3"/>
  <c r="L94" i="3"/>
  <c r="J94" i="3"/>
  <c r="AH94" i="3"/>
  <c r="AV95" i="3"/>
  <c r="AZ95" i="3" s="1"/>
  <c r="AE94" i="3"/>
  <c r="Y94" i="3"/>
  <c r="AU94" i="3"/>
  <c r="AU95" i="3" l="1"/>
  <c r="AV96" i="3"/>
  <c r="Y95" i="3"/>
  <c r="AL95" i="3"/>
  <c r="X95" i="3"/>
  <c r="AE95" i="3"/>
  <c r="W95" i="3"/>
  <c r="L95" i="3"/>
  <c r="AH95" i="3"/>
  <c r="K95" i="3"/>
  <c r="J95" i="3"/>
  <c r="K96" i="3" l="1"/>
  <c r="AE96" i="3"/>
  <c r="J96" i="3"/>
  <c r="AU96" i="3"/>
  <c r="AL96" i="3"/>
  <c r="X96" i="3"/>
  <c r="AV97" i="3"/>
  <c r="Y96" i="3"/>
  <c r="W96" i="3"/>
  <c r="L96" i="3"/>
  <c r="AH96" i="3"/>
  <c r="AZ96" i="3"/>
  <c r="AH97" i="3" l="1"/>
  <c r="L97" i="3"/>
  <c r="K97" i="3"/>
  <c r="AU97" i="3"/>
  <c r="AE97" i="3"/>
  <c r="AV98" i="3"/>
  <c r="Y97" i="3"/>
  <c r="X97" i="3"/>
  <c r="AL97" i="3"/>
  <c r="W97" i="3"/>
  <c r="J97" i="3"/>
  <c r="AZ97" i="3"/>
  <c r="AZ98" i="3" l="1"/>
  <c r="AL98" i="3"/>
  <c r="X98" i="3"/>
  <c r="W98" i="3"/>
  <c r="K98" i="3"/>
  <c r="AE98" i="3"/>
  <c r="AU98" i="3"/>
  <c r="Y98" i="3"/>
  <c r="L98" i="3"/>
  <c r="J98" i="3"/>
  <c r="AH98" i="3"/>
  <c r="AV99" i="3"/>
  <c r="AZ99" i="3" l="1"/>
  <c r="AU99" i="3"/>
  <c r="AV100" i="3"/>
  <c r="Y99" i="3"/>
  <c r="AL99" i="3"/>
  <c r="X99" i="3"/>
  <c r="L99" i="3"/>
  <c r="K99" i="3"/>
  <c r="AH99" i="3"/>
  <c r="J99" i="3"/>
  <c r="AE99" i="3"/>
  <c r="W99" i="3"/>
  <c r="AZ100" i="3" l="1"/>
  <c r="K100" i="3"/>
  <c r="AE100" i="3"/>
  <c r="J100" i="3"/>
  <c r="AU100" i="3"/>
  <c r="AL100" i="3"/>
  <c r="X100" i="3"/>
  <c r="L100" i="3"/>
  <c r="AH100" i="3"/>
  <c r="Y100" i="3"/>
  <c r="W100" i="3"/>
  <c r="AV101" i="3"/>
  <c r="AH101" i="3" l="1"/>
  <c r="L101" i="3"/>
  <c r="K101" i="3"/>
  <c r="AU101" i="3"/>
  <c r="AL101" i="3"/>
  <c r="W101" i="3"/>
  <c r="J101" i="3"/>
  <c r="AE101" i="3"/>
  <c r="AV102" i="3"/>
  <c r="Y101" i="3"/>
  <c r="X101" i="3"/>
  <c r="AZ101" i="3"/>
  <c r="AZ102" i="3" l="1"/>
  <c r="AL102" i="3"/>
  <c r="AL2" i="3" s="1"/>
  <c r="X102" i="3"/>
  <c r="X2" i="3" s="1"/>
  <c r="W102" i="3"/>
  <c r="W2" i="3" s="1"/>
  <c r="K102" i="3"/>
  <c r="K2" i="3" s="1"/>
  <c r="L102" i="3"/>
  <c r="L2" i="3" s="1"/>
  <c r="J102" i="3"/>
  <c r="J2" i="3" s="1"/>
  <c r="AH102" i="3"/>
  <c r="AH2" i="3" s="1"/>
  <c r="AE102" i="3"/>
  <c r="AE2" i="3" s="1"/>
  <c r="AU102" i="3"/>
  <c r="Y102" i="3"/>
  <c r="Y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RECINOS CARVAJAL SHARON RAQUEL</author>
  </authors>
  <commentList>
    <comment ref="B12" authorId="0" shapeId="0" xr:uid="{9837DEA9-B07E-4A8A-BB69-735524D062B1}">
      <text>
        <r>
          <rPr>
            <sz val="9"/>
            <color indexed="81"/>
            <rFont val="Tahoma"/>
            <family val="2"/>
          </rPr>
          <t>* Si se desea cobertura completa a partir de la edad indicada</t>
        </r>
      </text>
    </comment>
    <comment ref="B13" authorId="0" shapeId="0" xr:uid="{77DC124A-0F03-429F-816B-B5C6A1C8BAD9}">
      <text>
        <r>
          <rPr>
            <sz val="9"/>
            <color indexed="81"/>
            <rFont val="Tahoma"/>
            <family val="2"/>
          </rPr>
          <t>*También se estima para la población completa o establecer Cobertura de G3 en 100%.</t>
        </r>
      </text>
    </comment>
  </commentList>
</comments>
</file>

<file path=xl/sharedStrings.xml><?xml version="1.0" encoding="utf-8"?>
<sst xmlns="http://schemas.openxmlformats.org/spreadsheetml/2006/main" count="137" uniqueCount="106">
  <si>
    <t>Glosario</t>
  </si>
  <si>
    <t>Parámetros</t>
  </si>
  <si>
    <t>Gráficos</t>
  </si>
  <si>
    <t>Glosario para proyección de PBUX</t>
  </si>
  <si>
    <t>Término</t>
  </si>
  <si>
    <t>Definición</t>
  </si>
  <si>
    <t>Prima de reparto</t>
  </si>
  <si>
    <t>G3</t>
  </si>
  <si>
    <t>BenefG3</t>
  </si>
  <si>
    <t>BenefAdultMay</t>
  </si>
  <si>
    <t>PrimaMediaG3</t>
  </si>
  <si>
    <t>PrimaMediaAdultMay</t>
  </si>
  <si>
    <t>Parámetros para proyección de PBUX</t>
  </si>
  <si>
    <t>Seleccionar edad de beneficio:</t>
  </si>
  <si>
    <t>Edad beneficio</t>
  </si>
  <si>
    <t>Beneficios:</t>
  </si>
  <si>
    <t>Ingrese el monto del beneficio</t>
  </si>
  <si>
    <t>Aguinaldo</t>
  </si>
  <si>
    <t>Sí</t>
  </si>
  <si>
    <t>Incluye aporte fijo al SEM</t>
  </si>
  <si>
    <t>Cobertura:</t>
  </si>
  <si>
    <t>CoberturaG3Inicial</t>
  </si>
  <si>
    <t>AumentCobG3</t>
  </si>
  <si>
    <t>Inflación:</t>
  </si>
  <si>
    <t>Crecimiento real del PIB:</t>
  </si>
  <si>
    <t>Rendimiento real:</t>
  </si>
  <si>
    <t>Proyecciones Anuales</t>
  </si>
  <si>
    <t>Crec realPIB</t>
  </si>
  <si>
    <t>Inflación</t>
  </si>
  <si>
    <t>SEM</t>
  </si>
  <si>
    <t>rend real</t>
  </si>
  <si>
    <t>rend nom</t>
  </si>
  <si>
    <t>Real</t>
  </si>
  <si>
    <t>PrimaReparto ProyeccPIB Real</t>
  </si>
  <si>
    <t>Nominal</t>
  </si>
  <si>
    <t>PrimaReparto MasaSal IVM</t>
  </si>
  <si>
    <t>PrimaReparto ProyeccPIB</t>
  </si>
  <si>
    <t>PrimaMedia Masa Salarial</t>
  </si>
  <si>
    <t>PrimaMedia PIB</t>
  </si>
  <si>
    <t>Año</t>
  </si>
  <si>
    <t>Cobert G3</t>
  </si>
  <si>
    <t>Dem G3</t>
  </si>
  <si>
    <t>Benef G3</t>
  </si>
  <si>
    <t>ProyeccPIB</t>
  </si>
  <si>
    <t>VPA Masa</t>
  </si>
  <si>
    <t>VPA Benef</t>
  </si>
  <si>
    <t>VPA PIB</t>
  </si>
  <si>
    <t>PrimaMediaMasa</t>
  </si>
  <si>
    <t>PrimaMediaPIB</t>
  </si>
  <si>
    <t>Proyección Gasto Anual</t>
  </si>
  <si>
    <t>Proyección Prima de Reparto Masa Salarial IVM</t>
  </si>
  <si>
    <t>Proyección Prima de Reparto PIB</t>
  </si>
  <si>
    <t>Edades simples</t>
  </si>
  <si>
    <t>Total</t>
  </si>
  <si>
    <t>100 años y más</t>
  </si>
  <si>
    <t>Proyecciones financieras VA IVM dic2022</t>
  </si>
  <si>
    <t>MasaSalarial</t>
  </si>
  <si>
    <t>%Crec Masa</t>
  </si>
  <si>
    <t>IngrCuotas</t>
  </si>
  <si>
    <t>% Contrib</t>
  </si>
  <si>
    <t>IngrCuotas2</t>
  </si>
  <si>
    <t>OtrosIngr</t>
  </si>
  <si>
    <t>IngrArt78</t>
  </si>
  <si>
    <t>VP Cuotas</t>
  </si>
  <si>
    <t>VP Masa</t>
  </si>
  <si>
    <t>VP OtrosArt78</t>
  </si>
  <si>
    <t>Crecimiento Ingreso</t>
  </si>
  <si>
    <t>%CuotEstado</t>
  </si>
  <si>
    <t>PIB Jaimito</t>
  </si>
  <si>
    <t>AportEstd/PIB</t>
  </si>
  <si>
    <t>Vejez</t>
  </si>
  <si>
    <t>Invalidez</t>
  </si>
  <si>
    <t>Muerte</t>
  </si>
  <si>
    <t>VP Vejez</t>
  </si>
  <si>
    <t>VP Invalidez</t>
  </si>
  <si>
    <t>VP Muerte</t>
  </si>
  <si>
    <t>GastoPens</t>
  </si>
  <si>
    <t>%CrecPens</t>
  </si>
  <si>
    <t>CuotaSEM</t>
  </si>
  <si>
    <t>VP CuotaSEM</t>
  </si>
  <si>
    <t>CuotaSEM2</t>
  </si>
  <si>
    <t>Administ</t>
  </si>
  <si>
    <t>VP Administ</t>
  </si>
  <si>
    <t>Adm/IngrCot</t>
  </si>
  <si>
    <t>Adm/GastPens</t>
  </si>
  <si>
    <t>Otros</t>
  </si>
  <si>
    <t>VP Otros</t>
  </si>
  <si>
    <t>Crecimiento Gasto</t>
  </si>
  <si>
    <t>Ingresos</t>
  </si>
  <si>
    <t>Gastos</t>
  </si>
  <si>
    <t>I-G</t>
  </si>
  <si>
    <t>Intereses</t>
  </si>
  <si>
    <t>Intereses2</t>
  </si>
  <si>
    <t>RendReal</t>
  </si>
  <si>
    <t>I-G+int</t>
  </si>
  <si>
    <t>Reserva</t>
  </si>
  <si>
    <t>CocientReserv</t>
  </si>
  <si>
    <t>Factores</t>
  </si>
  <si>
    <t xml:space="preserve">Aguinaldo </t>
  </si>
  <si>
    <t>No</t>
  </si>
  <si>
    <t>Beneficios del grupo inicial</t>
  </si>
  <si>
    <t>Beneficios de adultos mayores</t>
  </si>
  <si>
    <t>Es el grupo que tendrá beneficios desde el inicio, como porcentaje de adultos mayores</t>
  </si>
  <si>
    <t>Son las salidas o egresos anuales expresados como porcentaje de los salarios o PIB</t>
  </si>
  <si>
    <t>Porcentaje fijo para el financiamiento de los beneficios del G3</t>
  </si>
  <si>
    <t>Porcentaje fijo para el financiamiento de los beneficios adultos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</si>
</sst>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%"/>
    <numFmt numFmtId="166" formatCode="&quot;₡&quot;#,##0.00"/>
  </numFmts>
  <fonts count="9">
    <font>
      <sz val="11"/>
      <color theme="1"/>
      <name val="Aptos Narrow"/>
      <family val="2"/>
      <scheme val="minor"/>
    </font>
    <font>
      <b/>
      <sz val="11"/>
      <color theme="1"/>
      <name val="Open Sans Condensed"/>
    </font>
    <font>
      <sz val="11"/>
      <color theme="1"/>
      <name val="Open Sans Condensed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ECCA"/>
        <bgColor indexed="64"/>
      </patternFill>
    </fill>
    <fill>
      <patternFill patternType="solid">
        <fgColor rgb="FFFEEAC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CB4A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1" fillId="3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vertical="top" wrapText="1"/>
    </xf>
    <xf numFmtId="3" fontId="1" fillId="2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right" vertical="top" indent="1"/>
    </xf>
    <xf numFmtId="0" fontId="2" fillId="0" borderId="0" xfId="0" applyFont="1" applyAlignment="1">
      <alignment vertical="top"/>
    </xf>
    <xf numFmtId="3" fontId="2" fillId="0" borderId="3" xfId="0" applyNumberFormat="1" applyFont="1" applyBorder="1" applyAlignment="1">
      <alignment horizontal="right" vertical="top" indent="1"/>
    </xf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10" fontId="0" fillId="0" borderId="0" xfId="1" applyNumberFormat="1" applyFont="1"/>
    <xf numFmtId="10" fontId="0" fillId="4" borderId="0" xfId="1" applyNumberFormat="1" applyFont="1" applyFill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4" fillId="0" borderId="18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4" xfId="0" applyFont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166" fontId="0" fillId="5" borderId="0" xfId="0" applyNumberFormat="1" applyFill="1" applyAlignment="1" applyProtection="1">
      <alignment horizontal="center"/>
      <protection locked="0"/>
    </xf>
    <xf numFmtId="10" fontId="0" fillId="0" borderId="4" xfId="0" applyNumberFormat="1" applyBorder="1" applyProtection="1">
      <protection locked="0"/>
    </xf>
    <xf numFmtId="165" fontId="0" fillId="5" borderId="0" xfId="0" applyNumberFormat="1" applyFill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0" fillId="7" borderId="0" xfId="0" applyNumberFormat="1" applyFill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165" fontId="0" fillId="7" borderId="3" xfId="0" applyNumberFormat="1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10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6" fillId="9" borderId="16" xfId="0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/>
    </xf>
    <xf numFmtId="0" fontId="6" fillId="8" borderId="16" xfId="0" applyFont="1" applyFill="1" applyBorder="1" applyAlignment="1" applyProtection="1">
      <alignment horizontal="center"/>
      <protection locked="0"/>
    </xf>
    <xf numFmtId="0" fontId="6" fillId="8" borderId="2" xfId="0" applyFont="1" applyFill="1" applyBorder="1" applyAlignment="1" applyProtection="1">
      <alignment horizontal="center"/>
      <protection locked="0"/>
    </xf>
    <xf numFmtId="0" fontId="6" fillId="8" borderId="17" xfId="0" applyFont="1" applyFill="1" applyBorder="1" applyAlignment="1" applyProtection="1">
      <alignment horizontal="center"/>
      <protection locked="0"/>
    </xf>
    <xf numFmtId="0" fontId="7" fillId="5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CB4A3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Proyección</a:t>
            </a:r>
            <a:r>
              <a:rPr lang="es-CR" b="1" baseline="0"/>
              <a:t> G</a:t>
            </a:r>
            <a:r>
              <a:rPr lang="es-CR" b="1"/>
              <a:t>asto Anual</a:t>
            </a:r>
            <a:r>
              <a:rPr lang="es-CR" b="1" baseline="0"/>
              <a:t> (real)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Proyecciones!$E$3</c:f>
              <c:strCache>
                <c:ptCount val="1"/>
                <c:pt idx="0">
                  <c:v>Benef G3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Proyecciones!$A$4:$A$79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Proyecciones!$E$4:$E$79</c:f>
              <c:numCache>
                <c:formatCode>#,##0</c:formatCode>
                <c:ptCount val="76"/>
                <c:pt idx="0">
                  <c:v>154059.76180426529</c:v>
                </c:pt>
                <c:pt idx="1">
                  <c:v>167514.55899617716</c:v>
                </c:pt>
                <c:pt idx="2">
                  <c:v>181940.96003951001</c:v>
                </c:pt>
                <c:pt idx="3">
                  <c:v>196614.44813111634</c:v>
                </c:pt>
                <c:pt idx="4">
                  <c:v>213069.22517164139</c:v>
                </c:pt>
                <c:pt idx="5">
                  <c:v>230077.20778217295</c:v>
                </c:pt>
                <c:pt idx="6">
                  <c:v>248784.38521321298</c:v>
                </c:pt>
                <c:pt idx="7">
                  <c:v>267510.85586007789</c:v>
                </c:pt>
                <c:pt idx="8">
                  <c:v>286893.55540491361</c:v>
                </c:pt>
                <c:pt idx="9">
                  <c:v>307169.20562188723</c:v>
                </c:pt>
                <c:pt idx="10">
                  <c:v>327978.84479170025</c:v>
                </c:pt>
                <c:pt idx="11">
                  <c:v>349255.51943698432</c:v>
                </c:pt>
                <c:pt idx="12">
                  <c:v>370918.70425550069</c:v>
                </c:pt>
                <c:pt idx="13">
                  <c:v>392159.43429344246</c:v>
                </c:pt>
                <c:pt idx="14">
                  <c:v>412819.13718623162</c:v>
                </c:pt>
                <c:pt idx="15">
                  <c:v>433334.57872550184</c:v>
                </c:pt>
                <c:pt idx="16">
                  <c:v>454164.86925877049</c:v>
                </c:pt>
                <c:pt idx="17">
                  <c:v>474812.03361690167</c:v>
                </c:pt>
                <c:pt idx="18">
                  <c:v>495478.38302534731</c:v>
                </c:pt>
                <c:pt idx="19">
                  <c:v>516365.32118926762</c:v>
                </c:pt>
                <c:pt idx="20">
                  <c:v>537538.61360087548</c:v>
                </c:pt>
                <c:pt idx="21">
                  <c:v>558601.89614582609</c:v>
                </c:pt>
                <c:pt idx="22">
                  <c:v>582249.66060187994</c:v>
                </c:pt>
                <c:pt idx="23">
                  <c:v>607152.69631914946</c:v>
                </c:pt>
                <c:pt idx="24">
                  <c:v>633985.32475091796</c:v>
                </c:pt>
                <c:pt idx="25">
                  <c:v>661818.68761397386</c:v>
                </c:pt>
                <c:pt idx="26">
                  <c:v>691021.70650852984</c:v>
                </c:pt>
                <c:pt idx="27">
                  <c:v>721312.67770308838</c:v>
                </c:pt>
                <c:pt idx="28">
                  <c:v>751454.40895306866</c:v>
                </c:pt>
                <c:pt idx="29">
                  <c:v>783041.52346057165</c:v>
                </c:pt>
                <c:pt idx="30">
                  <c:v>819648.97813681373</c:v>
                </c:pt>
                <c:pt idx="31">
                  <c:v>857411.41403690702</c:v>
                </c:pt>
                <c:pt idx="32">
                  <c:v>894465.24362130638</c:v>
                </c:pt>
                <c:pt idx="33">
                  <c:v>929933.84189171309</c:v>
                </c:pt>
                <c:pt idx="34">
                  <c:v>967452.05784633569</c:v>
                </c:pt>
                <c:pt idx="35">
                  <c:v>1005270.9173460989</c:v>
                </c:pt>
                <c:pt idx="36">
                  <c:v>1041407.6682130198</c:v>
                </c:pt>
                <c:pt idx="37">
                  <c:v>1077214.2726894843</c:v>
                </c:pt>
                <c:pt idx="38">
                  <c:v>1113573.2529250213</c:v>
                </c:pt>
                <c:pt idx="39">
                  <c:v>1148660.6522688312</c:v>
                </c:pt>
                <c:pt idx="40">
                  <c:v>1185488.4431368751</c:v>
                </c:pt>
                <c:pt idx="41">
                  <c:v>1218975.7925240276</c:v>
                </c:pt>
                <c:pt idx="42">
                  <c:v>1253390.6375148115</c:v>
                </c:pt>
                <c:pt idx="43">
                  <c:v>1284797.5067240312</c:v>
                </c:pt>
                <c:pt idx="44">
                  <c:v>1316593.6734586433</c:v>
                </c:pt>
                <c:pt idx="45">
                  <c:v>1347989.5312824615</c:v>
                </c:pt>
                <c:pt idx="46">
                  <c:v>1379091.8265174404</c:v>
                </c:pt>
                <c:pt idx="47">
                  <c:v>1405058.9076912501</c:v>
                </c:pt>
                <c:pt idx="48">
                  <c:v>1431180.8074681961</c:v>
                </c:pt>
                <c:pt idx="49">
                  <c:v>1456323.0176009086</c:v>
                </c:pt>
                <c:pt idx="50">
                  <c:v>1480006.1219026747</c:v>
                </c:pt>
                <c:pt idx="51">
                  <c:v>1503478.2898916916</c:v>
                </c:pt>
                <c:pt idx="52">
                  <c:v>1527791.3848905184</c:v>
                </c:pt>
                <c:pt idx="53">
                  <c:v>1551643.024271528</c:v>
                </c:pt>
                <c:pt idx="54">
                  <c:v>1572620.3140507259</c:v>
                </c:pt>
                <c:pt idx="55">
                  <c:v>1591870.4966686789</c:v>
                </c:pt>
                <c:pt idx="56">
                  <c:v>1613552.7288639818</c:v>
                </c:pt>
                <c:pt idx="57">
                  <c:v>1633171.7925005665</c:v>
                </c:pt>
                <c:pt idx="58">
                  <c:v>1651705.4704160171</c:v>
                </c:pt>
                <c:pt idx="59">
                  <c:v>1670837.0305301836</c:v>
                </c:pt>
                <c:pt idx="60">
                  <c:v>1688387.608029885</c:v>
                </c:pt>
                <c:pt idx="61">
                  <c:v>1703245.3458252894</c:v>
                </c:pt>
                <c:pt idx="62">
                  <c:v>1715245.5990800483</c:v>
                </c:pt>
                <c:pt idx="63">
                  <c:v>1725401.8261066931</c:v>
                </c:pt>
                <c:pt idx="64">
                  <c:v>1729982.3822073471</c:v>
                </c:pt>
                <c:pt idx="65">
                  <c:v>1728823.209621269</c:v>
                </c:pt>
                <c:pt idx="66">
                  <c:v>1707840.1608417511</c:v>
                </c:pt>
                <c:pt idx="67">
                  <c:v>1687680.8384949842</c:v>
                </c:pt>
                <c:pt idx="68">
                  <c:v>1666816.3164074963</c:v>
                </c:pt>
                <c:pt idx="69">
                  <c:v>1644772.2248051185</c:v>
                </c:pt>
                <c:pt idx="70">
                  <c:v>1622229.793151106</c:v>
                </c:pt>
                <c:pt idx="71">
                  <c:v>1599159.0392055949</c:v>
                </c:pt>
                <c:pt idx="72">
                  <c:v>1576993.039308429</c:v>
                </c:pt>
                <c:pt idx="73">
                  <c:v>1554347.1216067609</c:v>
                </c:pt>
                <c:pt idx="74">
                  <c:v>1532045.0198852532</c:v>
                </c:pt>
                <c:pt idx="75">
                  <c:v>1508812.8079512345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6-433B-B55A-03E83F441355}"/>
            </c:ext>
          </c:extLst>
        </c:ser>
        <c:ser>
          <c:idx val="1"/>
          <c:order val="1"/>
          <c:tx>
            <c:strRef>
              <c:f>Proyecciones!$F$3</c:f>
              <c:strCache>
                <c:ptCount val="1"/>
                <c:pt idx="0">
                  <c:v>BenefAdultMay70+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Proyecciones!$A$4:$A$79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Proyecciones!$F$4:$F$79</c:f>
              <c:numCache>
                <c:formatCode>#,##0</c:formatCode>
                <c:ptCount val="76"/>
                <c:pt idx="0">
                  <c:v>440170.74801218661</c:v>
                </c:pt>
                <c:pt idx="1">
                  <c:v>465318.2194338254</c:v>
                </c:pt>
                <c:pt idx="2">
                  <c:v>491732.32443110814</c:v>
                </c:pt>
                <c:pt idx="3">
                  <c:v>517406.44245030603</c:v>
                </c:pt>
                <c:pt idx="4">
                  <c:v>546331.34659395216</c:v>
                </c:pt>
                <c:pt idx="5">
                  <c:v>575193.01945543243</c:v>
                </c:pt>
                <c:pt idx="6">
                  <c:v>606791.18344686099</c:v>
                </c:pt>
                <c:pt idx="7">
                  <c:v>636930.60919066158</c:v>
                </c:pt>
                <c:pt idx="8">
                  <c:v>667194.31489514781</c:v>
                </c:pt>
                <c:pt idx="9">
                  <c:v>698111.8309588345</c:v>
                </c:pt>
                <c:pt idx="10">
                  <c:v>728841.87731488945</c:v>
                </c:pt>
                <c:pt idx="11">
                  <c:v>759251.12921083532</c:v>
                </c:pt>
                <c:pt idx="12">
                  <c:v>789188.73245851195</c:v>
                </c:pt>
                <c:pt idx="13">
                  <c:v>816998.8214446716</c:v>
                </c:pt>
                <c:pt idx="14">
                  <c:v>842488.03507394192</c:v>
                </c:pt>
                <c:pt idx="15">
                  <c:v>866669.15745100356</c:v>
                </c:pt>
                <c:pt idx="16">
                  <c:v>890519.35148778511</c:v>
                </c:pt>
                <c:pt idx="17">
                  <c:v>913100.06464788748</c:v>
                </c:pt>
                <c:pt idx="18">
                  <c:v>934864.87363273033</c:v>
                </c:pt>
                <c:pt idx="19">
                  <c:v>956232.07627642143</c:v>
                </c:pt>
                <c:pt idx="20">
                  <c:v>977342.93381977314</c:v>
                </c:pt>
                <c:pt idx="21">
                  <c:v>997503.38597468892</c:v>
                </c:pt>
                <c:pt idx="22">
                  <c:v>1021490.6326348769</c:v>
                </c:pt>
                <c:pt idx="23">
                  <c:v>1046814.9936537053</c:v>
                </c:pt>
                <c:pt idx="24">
                  <c:v>1074551.3978829116</c:v>
                </c:pt>
                <c:pt idx="25">
                  <c:v>1103031.1460232895</c:v>
                </c:pt>
                <c:pt idx="26">
                  <c:v>1132822.4696861138</c:v>
                </c:pt>
                <c:pt idx="27">
                  <c:v>1163407.5446824003</c:v>
                </c:pt>
                <c:pt idx="28">
                  <c:v>1192784.7761159816</c:v>
                </c:pt>
                <c:pt idx="29">
                  <c:v>1223502.3804071429</c:v>
                </c:pt>
                <c:pt idx="30">
                  <c:v>1260998.42790279</c:v>
                </c:pt>
                <c:pt idx="31">
                  <c:v>1299108.2030862221</c:v>
                </c:pt>
                <c:pt idx="32">
                  <c:v>1335022.7516735911</c:v>
                </c:pt>
                <c:pt idx="33">
                  <c:v>1367549.767487813</c:v>
                </c:pt>
                <c:pt idx="34">
                  <c:v>1402104.4316613558</c:v>
                </c:pt>
                <c:pt idx="35">
                  <c:v>1436101.3104944264</c:v>
                </c:pt>
                <c:pt idx="36">
                  <c:v>1466771.3636803089</c:v>
                </c:pt>
                <c:pt idx="37">
                  <c:v>1496130.9342909497</c:v>
                </c:pt>
                <c:pt idx="38">
                  <c:v>1525442.8122260559</c:v>
                </c:pt>
                <c:pt idx="39">
                  <c:v>1552244.1246876088</c:v>
                </c:pt>
                <c:pt idx="40">
                  <c:v>1580651.2575158328</c:v>
                </c:pt>
                <c:pt idx="41">
                  <c:v>1603915.5164789832</c:v>
                </c:pt>
                <c:pt idx="42">
                  <c:v>1627780.0487205342</c:v>
                </c:pt>
                <c:pt idx="43">
                  <c:v>1647176.2906718343</c:v>
                </c:pt>
                <c:pt idx="44">
                  <c:v>1666574.2702008134</c:v>
                </c:pt>
                <c:pt idx="45">
                  <c:v>1684986.9141030759</c:v>
                </c:pt>
                <c:pt idx="46">
                  <c:v>1702582.5018733826</c:v>
                </c:pt>
                <c:pt idx="47">
                  <c:v>1713486.4727942066</c:v>
                </c:pt>
                <c:pt idx="48">
                  <c:v>1724314.2258652952</c:v>
                </c:pt>
                <c:pt idx="49">
                  <c:v>1733717.8780963188</c:v>
                </c:pt>
                <c:pt idx="50">
                  <c:v>1741183.672826675</c:v>
                </c:pt>
                <c:pt idx="51">
                  <c:v>1748230.5696415012</c:v>
                </c:pt>
                <c:pt idx="52">
                  <c:v>1756082.0515982956</c:v>
                </c:pt>
                <c:pt idx="53">
                  <c:v>1763230.7093994629</c:v>
                </c:pt>
                <c:pt idx="54">
                  <c:v>1766989.1169109272</c:v>
                </c:pt>
                <c:pt idx="55">
                  <c:v>1768744.9962985308</c:v>
                </c:pt>
                <c:pt idx="56">
                  <c:v>1773134.8668834956</c:v>
                </c:pt>
                <c:pt idx="57">
                  <c:v>1775186.7309788757</c:v>
                </c:pt>
                <c:pt idx="58">
                  <c:v>1776027.3875441037</c:v>
                </c:pt>
                <c:pt idx="59">
                  <c:v>1777486.2026916838</c:v>
                </c:pt>
                <c:pt idx="60">
                  <c:v>1777250.1137156673</c:v>
                </c:pt>
                <c:pt idx="61">
                  <c:v>1774213.901901342</c:v>
                </c:pt>
                <c:pt idx="62">
                  <c:v>1768294.4320412865</c:v>
                </c:pt>
                <c:pt idx="63">
                  <c:v>1760614.1082721348</c:v>
                </c:pt>
                <c:pt idx="64">
                  <c:v>1747456.9517245921</c:v>
                </c:pt>
                <c:pt idx="65">
                  <c:v>1728823.2096212686</c:v>
                </c:pt>
                <c:pt idx="66">
                  <c:v>1707840.1608417511</c:v>
                </c:pt>
                <c:pt idx="67">
                  <c:v>1687680.8384949842</c:v>
                </c:pt>
                <c:pt idx="68">
                  <c:v>1666816.3164074963</c:v>
                </c:pt>
                <c:pt idx="69">
                  <c:v>1644772.2248051185</c:v>
                </c:pt>
                <c:pt idx="70">
                  <c:v>1622229.793151106</c:v>
                </c:pt>
                <c:pt idx="71">
                  <c:v>1599159.0392055949</c:v>
                </c:pt>
                <c:pt idx="72">
                  <c:v>1576993.039308429</c:v>
                </c:pt>
                <c:pt idx="73">
                  <c:v>1554347.1216067609</c:v>
                </c:pt>
                <c:pt idx="74">
                  <c:v>1532045.0198852532</c:v>
                </c:pt>
                <c:pt idx="75">
                  <c:v>1508812.8079512345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6-433B-B55A-03E83F44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0592"/>
        <c:axId val="15478832"/>
      </c:lineChart>
      <c:catAx>
        <c:axId val="1546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78832"/>
        <c:crosses val="autoZero"/>
        <c:auto val="1"/>
        <c:lblAlgn val="ctr"/>
        <c:lblOffset val="100"/>
        <c:noMultiLvlLbl val="0"/>
      </c:catAx>
      <c:valAx>
        <c:axId val="1547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₡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6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aseline="0"/>
              <a:t>Ingresos y Gastos hasta 2060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5723567283487577"/>
          <c:y val="0.1591869544490655"/>
          <c:w val="0.65107174103237098"/>
          <c:h val="0.58912839020122487"/>
        </c:manualLayout>
      </c:layout>
      <c:lineChart>
        <c:grouping val="standard"/>
        <c:varyColors val="0"/>
        <c:ser>
          <c:idx val="0"/>
          <c:order val="0"/>
          <c:tx>
            <c:strRef>
              <c:f>FinVA!$AQ$3</c:f>
              <c:strCache>
                <c:ptCount val="1"/>
                <c:pt idx="0">
                  <c:v>Ingresos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FinVA!$A$4:$A$41</c:f>
              <c:numCache>
                <c:formatCode>General</c:formatCode>
                <c:ptCount val="3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</c:numCache>
            </c:numRef>
          </c:cat>
          <c:val>
            <c:numRef>
              <c:f>FinVA!$AQ$4:$AQ$41</c:f>
              <c:numCache>
                <c:formatCode>#,##0</c:formatCode>
                <c:ptCount val="38"/>
                <c:pt idx="0">
                  <c:v>1621654</c:v>
                </c:pt>
                <c:pt idx="1">
                  <c:v>1763735</c:v>
                </c:pt>
                <c:pt idx="2">
                  <c:v>1874625</c:v>
                </c:pt>
                <c:pt idx="3">
                  <c:v>2120292</c:v>
                </c:pt>
                <c:pt idx="4">
                  <c:v>2294277</c:v>
                </c:pt>
                <c:pt idx="5">
                  <c:v>2473793</c:v>
                </c:pt>
                <c:pt idx="6">
                  <c:v>2772828</c:v>
                </c:pt>
                <c:pt idx="7">
                  <c:v>2980949</c:v>
                </c:pt>
                <c:pt idx="8">
                  <c:v>3200409</c:v>
                </c:pt>
                <c:pt idx="9">
                  <c:v>3431427</c:v>
                </c:pt>
                <c:pt idx="10">
                  <c:v>3675043</c:v>
                </c:pt>
                <c:pt idx="11">
                  <c:v>3933885</c:v>
                </c:pt>
                <c:pt idx="12">
                  <c:v>4206078</c:v>
                </c:pt>
                <c:pt idx="13">
                  <c:v>4492666</c:v>
                </c:pt>
                <c:pt idx="14">
                  <c:v>4794218</c:v>
                </c:pt>
                <c:pt idx="15">
                  <c:v>5112562</c:v>
                </c:pt>
                <c:pt idx="16">
                  <c:v>5446516</c:v>
                </c:pt>
                <c:pt idx="17">
                  <c:v>5797940</c:v>
                </c:pt>
                <c:pt idx="18">
                  <c:v>6161850</c:v>
                </c:pt>
                <c:pt idx="19">
                  <c:v>6542264</c:v>
                </c:pt>
                <c:pt idx="20">
                  <c:v>6934635</c:v>
                </c:pt>
                <c:pt idx="21">
                  <c:v>7344326</c:v>
                </c:pt>
                <c:pt idx="22">
                  <c:v>7767986</c:v>
                </c:pt>
                <c:pt idx="23">
                  <c:v>8205411</c:v>
                </c:pt>
                <c:pt idx="24">
                  <c:v>8661115</c:v>
                </c:pt>
                <c:pt idx="25">
                  <c:v>9129670</c:v>
                </c:pt>
                <c:pt idx="26">
                  <c:v>9615593</c:v>
                </c:pt>
                <c:pt idx="27">
                  <c:v>10110301</c:v>
                </c:pt>
                <c:pt idx="28">
                  <c:v>10612930</c:v>
                </c:pt>
                <c:pt idx="29">
                  <c:v>11139586</c:v>
                </c:pt>
                <c:pt idx="30">
                  <c:v>11690942</c:v>
                </c:pt>
                <c:pt idx="31">
                  <c:v>12252816</c:v>
                </c:pt>
                <c:pt idx="32">
                  <c:v>12834705</c:v>
                </c:pt>
                <c:pt idx="33">
                  <c:v>13429193</c:v>
                </c:pt>
                <c:pt idx="34">
                  <c:v>14046949</c:v>
                </c:pt>
                <c:pt idx="35">
                  <c:v>14679383</c:v>
                </c:pt>
                <c:pt idx="36">
                  <c:v>15343830</c:v>
                </c:pt>
                <c:pt idx="37">
                  <c:v>16039235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D-4A57-A889-A4F9810696DB}"/>
            </c:ext>
          </c:extLst>
        </c:ser>
        <c:ser>
          <c:idx val="1"/>
          <c:order val="1"/>
          <c:tx>
            <c:strRef>
              <c:f>FinVA!$AR$3</c:f>
              <c:strCache>
                <c:ptCount val="1"/>
                <c:pt idx="0">
                  <c:v>Gastos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FinVA!$A$4:$A$41</c:f>
              <c:numCache>
                <c:formatCode>General</c:formatCode>
                <c:ptCount val="3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</c:numCache>
            </c:numRef>
          </c:cat>
          <c:val>
            <c:numRef>
              <c:f>FinVA!$AR$4:$AR$41</c:f>
              <c:numCache>
                <c:formatCode>#,##0</c:formatCode>
                <c:ptCount val="38"/>
                <c:pt idx="0">
                  <c:v>1621446</c:v>
                </c:pt>
                <c:pt idx="1">
                  <c:v>1770781</c:v>
                </c:pt>
                <c:pt idx="2">
                  <c:v>1875844</c:v>
                </c:pt>
                <c:pt idx="3">
                  <c:v>2015510</c:v>
                </c:pt>
                <c:pt idx="4">
                  <c:v>2179050</c:v>
                </c:pt>
                <c:pt idx="5">
                  <c:v>2364538</c:v>
                </c:pt>
                <c:pt idx="6">
                  <c:v>2561453</c:v>
                </c:pt>
                <c:pt idx="7">
                  <c:v>2775837</c:v>
                </c:pt>
                <c:pt idx="8">
                  <c:v>3012092</c:v>
                </c:pt>
                <c:pt idx="9">
                  <c:v>3268011</c:v>
                </c:pt>
                <c:pt idx="10">
                  <c:v>3570409</c:v>
                </c:pt>
                <c:pt idx="11">
                  <c:v>3894995</c:v>
                </c:pt>
                <c:pt idx="12">
                  <c:v>4247895</c:v>
                </c:pt>
                <c:pt idx="13">
                  <c:v>4635638</c:v>
                </c:pt>
                <c:pt idx="14">
                  <c:v>5060664</c:v>
                </c:pt>
                <c:pt idx="15">
                  <c:v>5530328</c:v>
                </c:pt>
                <c:pt idx="16">
                  <c:v>6048010</c:v>
                </c:pt>
                <c:pt idx="17">
                  <c:v>6624420</c:v>
                </c:pt>
                <c:pt idx="18">
                  <c:v>7267886</c:v>
                </c:pt>
                <c:pt idx="19">
                  <c:v>7991828</c:v>
                </c:pt>
                <c:pt idx="20">
                  <c:v>8806267</c:v>
                </c:pt>
                <c:pt idx="21">
                  <c:v>9711397</c:v>
                </c:pt>
                <c:pt idx="22">
                  <c:v>10709674</c:v>
                </c:pt>
                <c:pt idx="23">
                  <c:v>11804152</c:v>
                </c:pt>
                <c:pt idx="24">
                  <c:v>13005293</c:v>
                </c:pt>
                <c:pt idx="25">
                  <c:v>14330156</c:v>
                </c:pt>
                <c:pt idx="26">
                  <c:v>15818535</c:v>
                </c:pt>
                <c:pt idx="27">
                  <c:v>17491340</c:v>
                </c:pt>
                <c:pt idx="28">
                  <c:v>19322242</c:v>
                </c:pt>
                <c:pt idx="29">
                  <c:v>21293299</c:v>
                </c:pt>
                <c:pt idx="30">
                  <c:v>23437225</c:v>
                </c:pt>
                <c:pt idx="31">
                  <c:v>25769966</c:v>
                </c:pt>
                <c:pt idx="32">
                  <c:v>28275106</c:v>
                </c:pt>
                <c:pt idx="33">
                  <c:v>30940995</c:v>
                </c:pt>
                <c:pt idx="34">
                  <c:v>33790942</c:v>
                </c:pt>
                <c:pt idx="35">
                  <c:v>36834391</c:v>
                </c:pt>
                <c:pt idx="36">
                  <c:v>40073384</c:v>
                </c:pt>
                <c:pt idx="37">
                  <c:v>43498641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D-4A57-A889-A4F981069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951631"/>
        <c:axId val="1350952111"/>
      </c:lineChart>
      <c:catAx>
        <c:axId val="135095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350952111"/>
        <c:crosses val="autoZero"/>
        <c:auto val="1"/>
        <c:lblAlgn val="ctr"/>
        <c:lblOffset val="100"/>
        <c:noMultiLvlLbl val="0"/>
      </c:catAx>
      <c:valAx>
        <c:axId val="135095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Millones de</a:t>
                </a:r>
                <a:r>
                  <a:rPr lang="es-CR" baseline="0"/>
                  <a:t> colones</a:t>
                </a:r>
                <a:endParaRPr lang="es-C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35095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51161313777919"/>
          <c:y val="0.32486038203557888"/>
          <c:w val="0.19271062186776625"/>
          <c:h val="0.447917760279964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Crecimiento del Ingreso</a:t>
            </a:r>
            <a:r>
              <a:rPr lang="es-CR" baseline="0"/>
              <a:t> Total y Gasto Total hasta 2060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1281714785651793"/>
          <c:y val="0.17171296296296296"/>
          <c:w val="0.65107174103237098"/>
          <c:h val="0.58912839020122487"/>
        </c:manualLayout>
      </c:layout>
      <c:lineChart>
        <c:grouping val="standard"/>
        <c:varyColors val="0"/>
        <c:ser>
          <c:idx val="0"/>
          <c:order val="0"/>
          <c:tx>
            <c:strRef>
              <c:f>FinVA!$M$3</c:f>
              <c:strCache>
                <c:ptCount val="1"/>
                <c:pt idx="0">
                  <c:v>Crecimiento Ingreso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FinVA!$A$4:$A$41</c:f>
              <c:numCache>
                <c:formatCode>General</c:formatCode>
                <c:ptCount val="3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</c:numCache>
            </c:numRef>
          </c:cat>
          <c:val>
            <c:numRef>
              <c:f>FinVA!$M$4:$M$41</c:f>
              <c:numCache>
                <c:formatCode>0.00%</c:formatCode>
                <c:ptCount val="38"/>
                <c:pt idx="1">
                  <c:v>8.7614867289816489E-2</c:v>
                </c:pt>
                <c:pt idx="2">
                  <c:v>6.2872256886663758E-2</c:v>
                </c:pt>
                <c:pt idx="3">
                  <c:v>0.13104860972194432</c:v>
                </c:pt>
                <c:pt idx="4">
                  <c:v>8.2057094022898625E-2</c:v>
                </c:pt>
                <c:pt idx="5">
                  <c:v>7.8245129075521502E-2</c:v>
                </c:pt>
                <c:pt idx="6">
                  <c:v>0.12088117316202296</c:v>
                </c:pt>
                <c:pt idx="7">
                  <c:v>7.5057306114912237E-2</c:v>
                </c:pt>
                <c:pt idx="8">
                  <c:v>7.3620850272849259E-2</c:v>
                </c:pt>
                <c:pt idx="9">
                  <c:v>7.2183898995409557E-2</c:v>
                </c:pt>
                <c:pt idx="10">
                  <c:v>7.0995536259404579E-2</c:v>
                </c:pt>
                <c:pt idx="11">
                  <c:v>7.0432373172232277E-2</c:v>
                </c:pt>
                <c:pt idx="12">
                  <c:v>6.9191905711529333E-2</c:v>
                </c:pt>
                <c:pt idx="13">
                  <c:v>6.8136634651092987E-2</c:v>
                </c:pt>
                <c:pt idx="14">
                  <c:v>6.7120947784678364E-2</c:v>
                </c:pt>
                <c:pt idx="15">
                  <c:v>6.6401652991165516E-2</c:v>
                </c:pt>
                <c:pt idx="16">
                  <c:v>6.5320283646437938E-2</c:v>
                </c:pt>
                <c:pt idx="17">
                  <c:v>6.4522715071432923E-2</c:v>
                </c:pt>
                <c:pt idx="18">
                  <c:v>6.2765395985470596E-2</c:v>
                </c:pt>
                <c:pt idx="19">
                  <c:v>6.1736978342543214E-2</c:v>
                </c:pt>
                <c:pt idx="20">
                  <c:v>5.9974803829377699E-2</c:v>
                </c:pt>
                <c:pt idx="21">
                  <c:v>5.9078956570893792E-2</c:v>
                </c:pt>
                <c:pt idx="22">
                  <c:v>5.7685347845398027E-2</c:v>
                </c:pt>
                <c:pt idx="23">
                  <c:v>5.6311249788555173E-2</c:v>
                </c:pt>
                <c:pt idx="24">
                  <c:v>5.5537010882209303E-2</c:v>
                </c:pt>
                <c:pt idx="25">
                  <c:v>5.409869283573765E-2</c:v>
                </c:pt>
                <c:pt idx="26">
                  <c:v>5.3224596288803383E-2</c:v>
                </c:pt>
                <c:pt idx="27">
                  <c:v>5.1448517007739447E-2</c:v>
                </c:pt>
                <c:pt idx="28">
                  <c:v>4.9714543612499718E-2</c:v>
                </c:pt>
                <c:pt idx="29">
                  <c:v>4.9623996389309921E-2</c:v>
                </c:pt>
                <c:pt idx="30">
                  <c:v>4.9495196679661069E-2</c:v>
                </c:pt>
                <c:pt idx="31">
                  <c:v>4.806062676557632E-2</c:v>
                </c:pt>
                <c:pt idx="32">
                  <c:v>4.7490225920310936E-2</c:v>
                </c:pt>
                <c:pt idx="33">
                  <c:v>4.6318789563141394E-2</c:v>
                </c:pt>
                <c:pt idx="34">
                  <c:v>4.6000977124984299E-2</c:v>
                </c:pt>
                <c:pt idx="35">
                  <c:v>4.5022872938458081E-2</c:v>
                </c:pt>
                <c:pt idx="36">
                  <c:v>4.5263959663699671E-2</c:v>
                </c:pt>
                <c:pt idx="37">
                  <c:v>4.5321474494959935E-2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7-49E4-A227-2E799EDBB0EF}"/>
            </c:ext>
          </c:extLst>
        </c:ser>
        <c:ser>
          <c:idx val="1"/>
          <c:order val="1"/>
          <c:tx>
            <c:strRef>
              <c:f>FinVA!$AN$3</c:f>
              <c:strCache>
                <c:ptCount val="1"/>
                <c:pt idx="0">
                  <c:v>Crecimiento Gasto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FinVA!$A$4:$A$41</c:f>
              <c:numCache>
                <c:formatCode>General</c:formatCode>
                <c:ptCount val="3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</c:numCache>
            </c:numRef>
          </c:cat>
          <c:val>
            <c:numRef>
              <c:f>FinVA!$AN$4:$AN$41</c:f>
              <c:numCache>
                <c:formatCode>0.00%</c:formatCode>
                <c:ptCount val="38"/>
                <c:pt idx="1">
                  <c:v>9.2099891084871155E-2</c:v>
                </c:pt>
                <c:pt idx="2">
                  <c:v>5.9331447536425941E-2</c:v>
                </c:pt>
                <c:pt idx="3">
                  <c:v>7.4455018647606064E-2</c:v>
                </c:pt>
                <c:pt idx="4">
                  <c:v>8.1140753456941495E-2</c:v>
                </c:pt>
                <c:pt idx="5">
                  <c:v>8.5123333562791226E-2</c:v>
                </c:pt>
                <c:pt idx="6">
                  <c:v>8.3278424791650707E-2</c:v>
                </c:pt>
                <c:pt idx="7">
                  <c:v>8.3696245841715644E-2</c:v>
                </c:pt>
                <c:pt idx="8">
                  <c:v>8.511126553900672E-2</c:v>
                </c:pt>
                <c:pt idx="9">
                  <c:v>8.4963872285441555E-2</c:v>
                </c:pt>
                <c:pt idx="10">
                  <c:v>9.253273627291958E-2</c:v>
                </c:pt>
                <c:pt idx="11">
                  <c:v>9.0910032996219803E-2</c:v>
                </c:pt>
                <c:pt idx="12">
                  <c:v>9.0603453919709809E-2</c:v>
                </c:pt>
                <c:pt idx="13">
                  <c:v>9.1278856939731368E-2</c:v>
                </c:pt>
                <c:pt idx="14">
                  <c:v>9.1686624365405534E-2</c:v>
                </c:pt>
                <c:pt idx="15">
                  <c:v>9.2806793732996384E-2</c:v>
                </c:pt>
                <c:pt idx="16">
                  <c:v>9.3607829409033227E-2</c:v>
                </c:pt>
                <c:pt idx="17">
                  <c:v>9.5305728661162936E-2</c:v>
                </c:pt>
                <c:pt idx="18">
                  <c:v>9.7135447329728564E-2</c:v>
                </c:pt>
                <c:pt idx="19">
                  <c:v>9.9608331776255055E-2</c:v>
                </c:pt>
                <c:pt idx="20">
                  <c:v>0.10190897501798091</c:v>
                </c:pt>
                <c:pt idx="21">
                  <c:v>0.10278248433757464</c:v>
                </c:pt>
                <c:pt idx="22">
                  <c:v>0.10279437654541357</c:v>
                </c:pt>
                <c:pt idx="23">
                  <c:v>0.10219526756836861</c:v>
                </c:pt>
                <c:pt idx="24">
                  <c:v>0.10175580592320399</c:v>
                </c:pt>
                <c:pt idx="25">
                  <c:v>0.10187106126713186</c:v>
                </c:pt>
                <c:pt idx="26">
                  <c:v>0.10386341921190523</c:v>
                </c:pt>
                <c:pt idx="27">
                  <c:v>0.1057496790948087</c:v>
                </c:pt>
                <c:pt idx="28">
                  <c:v>0.10467477048642349</c:v>
                </c:pt>
                <c:pt idx="29">
                  <c:v>0.10200974607398039</c:v>
                </c:pt>
                <c:pt idx="30">
                  <c:v>0.10068547856299759</c:v>
                </c:pt>
                <c:pt idx="31">
                  <c:v>9.953145050235257E-2</c:v>
                </c:pt>
                <c:pt idx="32">
                  <c:v>9.7211614481757636E-2</c:v>
                </c:pt>
                <c:pt idx="33">
                  <c:v>9.4283961305043462E-2</c:v>
                </c:pt>
                <c:pt idx="34">
                  <c:v>9.2109093453523361E-2</c:v>
                </c:pt>
                <c:pt idx="35">
                  <c:v>9.0067006714402931E-2</c:v>
                </c:pt>
                <c:pt idx="36">
                  <c:v>8.7933936521442657E-2</c:v>
                </c:pt>
                <c:pt idx="37">
                  <c:v>8.5474613274486577E-2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7-49E4-A227-2E799EDBB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951631"/>
        <c:axId val="1350952111"/>
      </c:lineChart>
      <c:catAx>
        <c:axId val="135095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350952111"/>
        <c:crosses val="autoZero"/>
        <c:auto val="1"/>
        <c:lblAlgn val="ctr"/>
        <c:lblOffset val="100"/>
        <c:noMultiLvlLbl val="0"/>
      </c:catAx>
      <c:valAx>
        <c:axId val="135095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35095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51161313777919"/>
          <c:y val="0.32486038203557888"/>
          <c:w val="0.19271062186776625"/>
          <c:h val="0.447917760279964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Proyección Gasto Anual</a:t>
            </a:r>
            <a:r>
              <a:rPr lang="es-CR" b="1" baseline="0"/>
              <a:t> (nominal)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Proyecciones!$J$3</c:f>
              <c:strCache>
                <c:ptCount val="1"/>
                <c:pt idx="0">
                  <c:v>Benef G3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Proyecciones!$A$4:$A$79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Proyecciones!$J$4:$J$79</c:f>
              <c:numCache>
                <c:formatCode>#,##0</c:formatCode>
                <c:ptCount val="76"/>
                <c:pt idx="0">
                  <c:v>158681.55465839326</c:v>
                </c:pt>
                <c:pt idx="1">
                  <c:v>177716.19563904434</c:v>
                </c:pt>
                <c:pt idx="2">
                  <c:v>198811.79944109367</c:v>
                </c:pt>
                <c:pt idx="3">
                  <c:v>221291.29354485945</c:v>
                </c:pt>
                <c:pt idx="4">
                  <c:v>247005.62877267279</c:v>
                </c:pt>
                <c:pt idx="5">
                  <c:v>274724.21833128348</c:v>
                </c:pt>
                <c:pt idx="6">
                  <c:v>305973.41349952412</c:v>
                </c:pt>
                <c:pt idx="7">
                  <c:v>338874.74864994164</c:v>
                </c:pt>
                <c:pt idx="8">
                  <c:v>374331.0177057609</c:v>
                </c:pt>
                <c:pt idx="9">
                  <c:v>412809.72666537674</c:v>
                </c:pt>
                <c:pt idx="10">
                  <c:v>453999.42584174738</c:v>
                </c:pt>
                <c:pt idx="11">
                  <c:v>497954.85912839754</c:v>
                </c:pt>
                <c:pt idx="12">
                  <c:v>544706.62214897282</c:v>
                </c:pt>
                <c:pt idx="13">
                  <c:v>593176.33081725414</c:v>
                </c:pt>
                <c:pt idx="14">
                  <c:v>643158.76468538982</c:v>
                </c:pt>
                <c:pt idx="15">
                  <c:v>695374.78876497305</c:v>
                </c:pt>
                <c:pt idx="16">
                  <c:v>750665.328815368</c:v>
                </c:pt>
                <c:pt idx="17">
                  <c:v>808335.70390396577</c:v>
                </c:pt>
                <c:pt idx="18">
                  <c:v>868824.34380380053</c:v>
                </c:pt>
                <c:pt idx="19">
                  <c:v>932613.20779361622</c:v>
                </c:pt>
                <c:pt idx="20">
                  <c:v>999980.16496595659</c:v>
                </c:pt>
                <c:pt idx="21">
                  <c:v>1070338.9974011129</c:v>
                </c:pt>
                <c:pt idx="22">
                  <c:v>1149120.0762719135</c:v>
                </c:pt>
                <c:pt idx="23">
                  <c:v>1234216.422799109</c:v>
                </c:pt>
                <c:pt idx="24">
                  <c:v>1327424.4806881314</c:v>
                </c:pt>
                <c:pt idx="25">
                  <c:v>1427272.402405621</c:v>
                </c:pt>
                <c:pt idx="26">
                  <c:v>1534958.9192777241</c:v>
                </c:pt>
                <c:pt idx="27">
                  <c:v>1650311.2381770464</c:v>
                </c:pt>
                <c:pt idx="28">
                  <c:v>1770851.5394774661</c:v>
                </c:pt>
                <c:pt idx="29">
                  <c:v>1900647.3032790227</c:v>
                </c:pt>
                <c:pt idx="30">
                  <c:v>2049188.300305855</c:v>
                </c:pt>
                <c:pt idx="31">
                  <c:v>2207905.3468140247</c:v>
                </c:pt>
                <c:pt idx="32">
                  <c:v>2372421.6851411737</c:v>
                </c:pt>
                <c:pt idx="33">
                  <c:v>2540491.1871345192</c:v>
                </c:pt>
                <c:pt idx="34">
                  <c:v>2722277.0219782703</c:v>
                </c:pt>
                <c:pt idx="35">
                  <c:v>2913554.9135155599</c:v>
                </c:pt>
                <c:pt idx="36">
                  <c:v>3108837.9536595158</c:v>
                </c:pt>
                <c:pt idx="37">
                  <c:v>3312200.6481231893</c:v>
                </c:pt>
                <c:pt idx="38">
                  <c:v>3526716.5390298655</c:v>
                </c:pt>
                <c:pt idx="39">
                  <c:v>3746974.4578832318</c:v>
                </c:pt>
                <c:pt idx="40">
                  <c:v>3983121.3465953483</c:v>
                </c:pt>
                <c:pt idx="41">
                  <c:v>4218504.5195025932</c:v>
                </c:pt>
                <c:pt idx="42">
                  <c:v>4467731.9472058946</c:v>
                </c:pt>
                <c:pt idx="43">
                  <c:v>4717072.7269821418</c:v>
                </c:pt>
                <c:pt idx="44">
                  <c:v>4978825.1606956674</c:v>
                </c:pt>
                <c:pt idx="45">
                  <c:v>5250478.1542699141</c:v>
                </c:pt>
                <c:pt idx="46">
                  <c:v>5532771.642523299</c:v>
                </c:pt>
                <c:pt idx="47">
                  <c:v>5806057.3117783731</c:v>
                </c:pt>
                <c:pt idx="48">
                  <c:v>6091419.5686581479</c:v>
                </c:pt>
                <c:pt idx="49">
                  <c:v>6384383.2420422891</c:v>
                </c:pt>
                <c:pt idx="50">
                  <c:v>6682853.9778984431</c:v>
                </c:pt>
                <c:pt idx="51">
                  <c:v>6992505.9722663686</c:v>
                </c:pt>
                <c:pt idx="52">
                  <c:v>7318750.9049521806</c:v>
                </c:pt>
                <c:pt idx="53">
                  <c:v>7656000.3985947836</c:v>
                </c:pt>
                <c:pt idx="54">
                  <c:v>7992290.1142607136</c:v>
                </c:pt>
                <c:pt idx="55">
                  <c:v>8332826.0748238899</c:v>
                </c:pt>
                <c:pt idx="56">
                  <c:v>8699713.8955260515</c:v>
                </c:pt>
                <c:pt idx="57">
                  <c:v>9069657.839698622</c:v>
                </c:pt>
                <c:pt idx="58">
                  <c:v>9447760.2684197295</c:v>
                </c:pt>
                <c:pt idx="59">
                  <c:v>9843908.6354261823</c:v>
                </c:pt>
                <c:pt idx="60">
                  <c:v>10245728.962470252</c:v>
                </c:pt>
                <c:pt idx="61">
                  <c:v>10645967.661410436</c:v>
                </c:pt>
                <c:pt idx="62">
                  <c:v>11042603.287105948</c:v>
                </c:pt>
                <c:pt idx="63">
                  <c:v>11441227.847117685</c:v>
                </c:pt>
                <c:pt idx="64">
                  <c:v>11815749.801613482</c:v>
                </c:pt>
                <c:pt idx="65">
                  <c:v>12162067.653050087</c:v>
                </c:pt>
                <c:pt idx="66">
                  <c:v>12374888.007630737</c:v>
                </c:pt>
                <c:pt idx="67">
                  <c:v>12595679.445474178</c:v>
                </c:pt>
                <c:pt idx="68">
                  <c:v>12813159.954886694</c:v>
                </c:pt>
                <c:pt idx="69">
                  <c:v>13023013.562011169</c:v>
                </c:pt>
                <c:pt idx="70">
                  <c:v>13229862.400789781</c:v>
                </c:pt>
                <c:pt idx="71">
                  <c:v>13432963.541318392</c:v>
                </c:pt>
                <c:pt idx="72">
                  <c:v>13644171.822234953</c:v>
                </c:pt>
                <c:pt idx="73">
                  <c:v>13851686.107718248</c:v>
                </c:pt>
                <c:pt idx="74">
                  <c:v>14062527.35701577</c:v>
                </c:pt>
                <c:pt idx="75">
                  <c:v>14264759.028895738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9-4B15-9A1C-E37C3B2C8498}"/>
            </c:ext>
          </c:extLst>
        </c:ser>
        <c:ser>
          <c:idx val="1"/>
          <c:order val="1"/>
          <c:tx>
            <c:strRef>
              <c:f>Proyecciones!$K$3</c:f>
              <c:strCache>
                <c:ptCount val="1"/>
                <c:pt idx="0">
                  <c:v>BenefAdultMay70+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Proyecciones!$A$4:$A$79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Proyecciones!$K$4:$K$79</c:f>
              <c:numCache>
                <c:formatCode>#,##0</c:formatCode>
                <c:ptCount val="76"/>
                <c:pt idx="0">
                  <c:v>453375.87045255222</c:v>
                </c:pt>
                <c:pt idx="1">
                  <c:v>493656.09899734537</c:v>
                </c:pt>
                <c:pt idx="2">
                  <c:v>537329.18767863151</c:v>
                </c:pt>
                <c:pt idx="3">
                  <c:v>582345.50932857743</c:v>
                </c:pt>
                <c:pt idx="4">
                  <c:v>633347.76608377625</c:v>
                </c:pt>
                <c:pt idx="5">
                  <c:v>686810.54582820879</c:v>
                </c:pt>
                <c:pt idx="6">
                  <c:v>746276.61829152226</c:v>
                </c:pt>
                <c:pt idx="7">
                  <c:v>806844.63964271813</c:v>
                </c:pt>
                <c:pt idx="8">
                  <c:v>870537.25047851354</c:v>
                </c:pt>
                <c:pt idx="9">
                  <c:v>938203.92423949239</c:v>
                </c:pt>
                <c:pt idx="10">
                  <c:v>1008887.6129816609</c:v>
                </c:pt>
                <c:pt idx="11">
                  <c:v>1082510.5633226032</c:v>
                </c:pt>
                <c:pt idx="12">
                  <c:v>1158950.2598914313</c:v>
                </c:pt>
                <c:pt idx="13">
                  <c:v>1235784.0225359458</c:v>
                </c:pt>
                <c:pt idx="14">
                  <c:v>1312568.9075212036</c:v>
                </c:pt>
                <c:pt idx="15">
                  <c:v>1390749.5775299459</c:v>
                </c:pt>
                <c:pt idx="16">
                  <c:v>1471892.8015987605</c:v>
                </c:pt>
                <c:pt idx="17">
                  <c:v>1554491.7382768567</c:v>
                </c:pt>
                <c:pt idx="18">
                  <c:v>1639291.2147241512</c:v>
                </c:pt>
                <c:pt idx="19">
                  <c:v>1727061.4959141042</c:v>
                </c:pt>
                <c:pt idx="20">
                  <c:v>1818145.7544835566</c:v>
                </c:pt>
                <c:pt idx="21">
                  <c:v>1911319.6382162722</c:v>
                </c:pt>
                <c:pt idx="22">
                  <c:v>2016000.1338103742</c:v>
                </c:pt>
                <c:pt idx="23">
                  <c:v>2127959.3496536352</c:v>
                </c:pt>
                <c:pt idx="24">
                  <c:v>2249872.0011663241</c:v>
                </c:pt>
                <c:pt idx="25">
                  <c:v>2378787.3373427009</c:v>
                </c:pt>
                <c:pt idx="26">
                  <c:v>2516326.0971765951</c:v>
                </c:pt>
                <c:pt idx="27">
                  <c:v>2661792.3196403966</c:v>
                </c:pt>
                <c:pt idx="28">
                  <c:v>2810875.4594880408</c:v>
                </c:pt>
                <c:pt idx="29">
                  <c:v>2969761.4113734718</c:v>
                </c:pt>
                <c:pt idx="30">
                  <c:v>3152597.3850859297</c:v>
                </c:pt>
                <c:pt idx="31">
                  <c:v>3345311.131536399</c:v>
                </c:pt>
                <c:pt idx="32">
                  <c:v>3540927.888270407</c:v>
                </c:pt>
                <c:pt idx="33">
                  <c:v>3736016.4516684096</c:v>
                </c:pt>
                <c:pt idx="34">
                  <c:v>3945329.0173598113</c:v>
                </c:pt>
                <c:pt idx="35">
                  <c:v>4162221.3050222266</c:v>
                </c:pt>
                <c:pt idx="36">
                  <c:v>4378645.0051542455</c:v>
                </c:pt>
                <c:pt idx="37">
                  <c:v>4600278.6779488726</c:v>
                </c:pt>
                <c:pt idx="38">
                  <c:v>4831118.5466162516</c:v>
                </c:pt>
                <c:pt idx="39">
                  <c:v>5063478.9971394995</c:v>
                </c:pt>
                <c:pt idx="40">
                  <c:v>5310828.4621271295</c:v>
                </c:pt>
                <c:pt idx="41">
                  <c:v>5550663.8414507788</c:v>
                </c:pt>
                <c:pt idx="42">
                  <c:v>5802249.282085577</c:v>
                </c:pt>
                <c:pt idx="43">
                  <c:v>6047529.1371565899</c:v>
                </c:pt>
                <c:pt idx="44">
                  <c:v>6302310.3299945127</c:v>
                </c:pt>
                <c:pt idx="45">
                  <c:v>6563097.6928373892</c:v>
                </c:pt>
                <c:pt idx="46">
                  <c:v>6830582.2747201202</c:v>
                </c:pt>
                <c:pt idx="47">
                  <c:v>7080557.6972906953</c:v>
                </c:pt>
                <c:pt idx="48">
                  <c:v>7339059.7212748714</c:v>
                </c:pt>
                <c:pt idx="49">
                  <c:v>7600456.24052653</c:v>
                </c:pt>
                <c:pt idx="50">
                  <c:v>7862181.1504687518</c:v>
                </c:pt>
                <c:pt idx="51">
                  <c:v>8130820.8979841461</c:v>
                </c:pt>
                <c:pt idx="52">
                  <c:v>8412357.3620139938</c:v>
                </c:pt>
                <c:pt idx="53">
                  <c:v>8700000.4529486131</c:v>
                </c:pt>
                <c:pt idx="54">
                  <c:v>8980101.2519783266</c:v>
                </c:pt>
                <c:pt idx="55">
                  <c:v>9258695.6386932041</c:v>
                </c:pt>
                <c:pt idx="56">
                  <c:v>9560125.1599187329</c:v>
                </c:pt>
                <c:pt idx="57">
                  <c:v>9858323.7388028447</c:v>
                </c:pt>
                <c:pt idx="58">
                  <c:v>10158882.009053469</c:v>
                </c:pt>
                <c:pt idx="59">
                  <c:v>10472243.229176784</c:v>
                </c:pt>
                <c:pt idx="60">
                  <c:v>10784977.855231838</c:v>
                </c:pt>
                <c:pt idx="61">
                  <c:v>11089549.647302529</c:v>
                </c:pt>
                <c:pt idx="62">
                  <c:v>11384127.100109223</c:v>
                </c:pt>
                <c:pt idx="63">
                  <c:v>11674722.292977221</c:v>
                </c:pt>
                <c:pt idx="64">
                  <c:v>11935100.809710581</c:v>
                </c:pt>
                <c:pt idx="65">
                  <c:v>12162067.653050086</c:v>
                </c:pt>
                <c:pt idx="66">
                  <c:v>12374888.007630737</c:v>
                </c:pt>
                <c:pt idx="67">
                  <c:v>12595679.445474178</c:v>
                </c:pt>
                <c:pt idx="68">
                  <c:v>12813159.954886694</c:v>
                </c:pt>
                <c:pt idx="69">
                  <c:v>13023013.562011169</c:v>
                </c:pt>
                <c:pt idx="70">
                  <c:v>13229862.400789781</c:v>
                </c:pt>
                <c:pt idx="71">
                  <c:v>13432963.541318392</c:v>
                </c:pt>
                <c:pt idx="72">
                  <c:v>13644171.822234953</c:v>
                </c:pt>
                <c:pt idx="73">
                  <c:v>13851686.107718248</c:v>
                </c:pt>
                <c:pt idx="74">
                  <c:v>14062527.35701577</c:v>
                </c:pt>
                <c:pt idx="75">
                  <c:v>14264759.028895738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9-4B15-9A1C-E37C3B2C8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0592"/>
        <c:axId val="15478832"/>
      </c:lineChart>
      <c:catAx>
        <c:axId val="1546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78832"/>
        <c:crosses val="autoZero"/>
        <c:auto val="1"/>
        <c:lblAlgn val="ctr"/>
        <c:lblOffset val="100"/>
        <c:noMultiLvlLbl val="0"/>
      </c:catAx>
      <c:valAx>
        <c:axId val="1547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₡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6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200" b="1"/>
              <a:t>Proyección Gasto Anual</a:t>
            </a:r>
            <a:r>
              <a:rPr lang="es-CR" sz="1200" b="1" baseline="0"/>
              <a:t> (nominal, hasta el año 2060)</a:t>
            </a:r>
            <a:endParaRPr lang="es-C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Proyecciones!$J$3</c:f>
              <c:strCache>
                <c:ptCount val="1"/>
                <c:pt idx="0">
                  <c:v>Benef G3</c:v>
                </c:pt>
              </c:strCache>
            </c:strRef>
          </c:tx>
          <c:spPr>
            <a:ln w="28575" cap="rnd">
              <a:solidFill>
                <a:schemeClr val="accent4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Proyecciones!$A$4:$A$39</c:f>
              <c:numCache>
                <c:formatCode>General</c:formatCode>
                <c:ptCount val="3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</c:numCache>
            </c:numRef>
          </c:cat>
          <c:val>
            <c:numRef>
              <c:f>Proyecciones!$J$4:$J$39</c:f>
              <c:numCache>
                <c:formatCode>#,##0</c:formatCode>
                <c:ptCount val="36"/>
                <c:pt idx="0">
                  <c:v>158681.55465839326</c:v>
                </c:pt>
                <c:pt idx="1">
                  <c:v>177716.19563904434</c:v>
                </c:pt>
                <c:pt idx="2">
                  <c:v>198811.79944109367</c:v>
                </c:pt>
                <c:pt idx="3">
                  <c:v>221291.29354485945</c:v>
                </c:pt>
                <c:pt idx="4">
                  <c:v>247005.62877267279</c:v>
                </c:pt>
                <c:pt idx="5">
                  <c:v>274724.21833128348</c:v>
                </c:pt>
                <c:pt idx="6">
                  <c:v>305973.41349952412</c:v>
                </c:pt>
                <c:pt idx="7">
                  <c:v>338874.74864994164</c:v>
                </c:pt>
                <c:pt idx="8">
                  <c:v>374331.0177057609</c:v>
                </c:pt>
                <c:pt idx="9">
                  <c:v>412809.72666537674</c:v>
                </c:pt>
                <c:pt idx="10">
                  <c:v>453999.42584174738</c:v>
                </c:pt>
                <c:pt idx="11">
                  <c:v>497954.85912839754</c:v>
                </c:pt>
                <c:pt idx="12">
                  <c:v>544706.62214897282</c:v>
                </c:pt>
                <c:pt idx="13">
                  <c:v>593176.33081725414</c:v>
                </c:pt>
                <c:pt idx="14">
                  <c:v>643158.76468538982</c:v>
                </c:pt>
                <c:pt idx="15">
                  <c:v>695374.78876497305</c:v>
                </c:pt>
                <c:pt idx="16">
                  <c:v>750665.328815368</c:v>
                </c:pt>
                <c:pt idx="17">
                  <c:v>808335.70390396577</c:v>
                </c:pt>
                <c:pt idx="18">
                  <c:v>868824.34380380053</c:v>
                </c:pt>
                <c:pt idx="19">
                  <c:v>932613.20779361622</c:v>
                </c:pt>
                <c:pt idx="20">
                  <c:v>999980.16496595659</c:v>
                </c:pt>
                <c:pt idx="21">
                  <c:v>1070338.9974011129</c:v>
                </c:pt>
                <c:pt idx="22">
                  <c:v>1149120.0762719135</c:v>
                </c:pt>
                <c:pt idx="23">
                  <c:v>1234216.422799109</c:v>
                </c:pt>
                <c:pt idx="24">
                  <c:v>1327424.4806881314</c:v>
                </c:pt>
                <c:pt idx="25">
                  <c:v>1427272.402405621</c:v>
                </c:pt>
                <c:pt idx="26">
                  <c:v>1534958.9192777241</c:v>
                </c:pt>
                <c:pt idx="27">
                  <c:v>1650311.2381770464</c:v>
                </c:pt>
                <c:pt idx="28">
                  <c:v>1770851.5394774661</c:v>
                </c:pt>
                <c:pt idx="29">
                  <c:v>1900647.3032790227</c:v>
                </c:pt>
                <c:pt idx="30">
                  <c:v>2049188.300305855</c:v>
                </c:pt>
                <c:pt idx="31">
                  <c:v>2207905.3468140247</c:v>
                </c:pt>
                <c:pt idx="32">
                  <c:v>2372421.6851411737</c:v>
                </c:pt>
                <c:pt idx="33">
                  <c:v>2540491.1871345192</c:v>
                </c:pt>
                <c:pt idx="34">
                  <c:v>2722277.0219782703</c:v>
                </c:pt>
                <c:pt idx="35">
                  <c:v>2913554.9135155599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2-4F4E-9205-B1402809F19D}"/>
            </c:ext>
          </c:extLst>
        </c:ser>
        <c:ser>
          <c:idx val="1"/>
          <c:order val="1"/>
          <c:tx>
            <c:strRef>
              <c:f>Proyecciones!$K$3</c:f>
              <c:strCache>
                <c:ptCount val="1"/>
                <c:pt idx="0">
                  <c:v>BenefAdultMay70+</c:v>
                </c:pt>
              </c:strCache>
            </c:strRef>
          </c:tx>
          <c:spPr>
            <a:ln w="28575" cap="rnd">
              <a:solidFill>
                <a:schemeClr val="accent4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Proyecciones!$A$4:$A$39</c:f>
              <c:numCache>
                <c:formatCode>General</c:formatCode>
                <c:ptCount val="3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</c:numCache>
            </c:numRef>
          </c:cat>
          <c:val>
            <c:numRef>
              <c:f>Proyecciones!$K$4:$K$39</c:f>
              <c:numCache>
                <c:formatCode>#,##0</c:formatCode>
                <c:ptCount val="36"/>
                <c:pt idx="0">
                  <c:v>453375.87045255222</c:v>
                </c:pt>
                <c:pt idx="1">
                  <c:v>493656.09899734537</c:v>
                </c:pt>
                <c:pt idx="2">
                  <c:v>537329.18767863151</c:v>
                </c:pt>
                <c:pt idx="3">
                  <c:v>582345.50932857743</c:v>
                </c:pt>
                <c:pt idx="4">
                  <c:v>633347.76608377625</c:v>
                </c:pt>
                <c:pt idx="5">
                  <c:v>686810.54582820879</c:v>
                </c:pt>
                <c:pt idx="6">
                  <c:v>746276.61829152226</c:v>
                </c:pt>
                <c:pt idx="7">
                  <c:v>806844.63964271813</c:v>
                </c:pt>
                <c:pt idx="8">
                  <c:v>870537.25047851354</c:v>
                </c:pt>
                <c:pt idx="9">
                  <c:v>938203.92423949239</c:v>
                </c:pt>
                <c:pt idx="10">
                  <c:v>1008887.6129816609</c:v>
                </c:pt>
                <c:pt idx="11">
                  <c:v>1082510.5633226032</c:v>
                </c:pt>
                <c:pt idx="12">
                  <c:v>1158950.2598914313</c:v>
                </c:pt>
                <c:pt idx="13">
                  <c:v>1235784.0225359458</c:v>
                </c:pt>
                <c:pt idx="14">
                  <c:v>1312568.9075212036</c:v>
                </c:pt>
                <c:pt idx="15">
                  <c:v>1390749.5775299459</c:v>
                </c:pt>
                <c:pt idx="16">
                  <c:v>1471892.8015987605</c:v>
                </c:pt>
                <c:pt idx="17">
                  <c:v>1554491.7382768567</c:v>
                </c:pt>
                <c:pt idx="18">
                  <c:v>1639291.2147241512</c:v>
                </c:pt>
                <c:pt idx="19">
                  <c:v>1727061.4959141042</c:v>
                </c:pt>
                <c:pt idx="20">
                  <c:v>1818145.7544835566</c:v>
                </c:pt>
                <c:pt idx="21">
                  <c:v>1911319.6382162722</c:v>
                </c:pt>
                <c:pt idx="22">
                  <c:v>2016000.1338103742</c:v>
                </c:pt>
                <c:pt idx="23">
                  <c:v>2127959.3496536352</c:v>
                </c:pt>
                <c:pt idx="24">
                  <c:v>2249872.0011663241</c:v>
                </c:pt>
                <c:pt idx="25">
                  <c:v>2378787.3373427009</c:v>
                </c:pt>
                <c:pt idx="26">
                  <c:v>2516326.0971765951</c:v>
                </c:pt>
                <c:pt idx="27">
                  <c:v>2661792.3196403966</c:v>
                </c:pt>
                <c:pt idx="28">
                  <c:v>2810875.4594880408</c:v>
                </c:pt>
                <c:pt idx="29">
                  <c:v>2969761.4113734718</c:v>
                </c:pt>
                <c:pt idx="30">
                  <c:v>3152597.3850859297</c:v>
                </c:pt>
                <c:pt idx="31">
                  <c:v>3345311.131536399</c:v>
                </c:pt>
                <c:pt idx="32">
                  <c:v>3540927.888270407</c:v>
                </c:pt>
                <c:pt idx="33">
                  <c:v>3736016.4516684096</c:v>
                </c:pt>
                <c:pt idx="34">
                  <c:v>3945329.0173598113</c:v>
                </c:pt>
                <c:pt idx="35">
                  <c:v>4162221.3050222266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2-4F4E-9205-B1402809F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0592"/>
        <c:axId val="15478832"/>
      </c:lineChart>
      <c:catAx>
        <c:axId val="1546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78832"/>
        <c:crosses val="autoZero"/>
        <c:auto val="1"/>
        <c:lblAlgn val="ctr"/>
        <c:lblOffset val="100"/>
        <c:noMultiLvlLbl val="0"/>
      </c:catAx>
      <c:valAx>
        <c:axId val="1547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₡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6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Proyección Prima</a:t>
            </a:r>
            <a:r>
              <a:rPr lang="es-CR" b="1" baseline="0"/>
              <a:t> de Reparto Masa Salarial IVM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Proyecciones!$L$3</c:f>
              <c:strCache>
                <c:ptCount val="1"/>
                <c:pt idx="0">
                  <c:v>Benef G3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Proyecciones!$A$4:$A$79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Proyecciones!$L$4:$L$79</c:f>
              <c:numCache>
                <c:formatCode>0.00%</c:formatCode>
                <c:ptCount val="76"/>
                <c:pt idx="0">
                  <c:v>1.0587569992899649E-2</c:v>
                </c:pt>
                <c:pt idx="1">
                  <c:v>1.0924664651292408E-2</c:v>
                </c:pt>
                <c:pt idx="2">
                  <c:v>1.1271248170789736E-2</c:v>
                </c:pt>
                <c:pt idx="3">
                  <c:v>1.1590128317921791E-2</c:v>
                </c:pt>
                <c:pt idx="4">
                  <c:v>1.1993603077045237E-2</c:v>
                </c:pt>
                <c:pt idx="5">
                  <c:v>1.2391263207971001E-2</c:v>
                </c:pt>
                <c:pt idx="6">
                  <c:v>1.283120171498142E-2</c:v>
                </c:pt>
                <c:pt idx="7">
                  <c:v>1.3229814855848362E-2</c:v>
                </c:pt>
                <c:pt idx="8">
                  <c:v>1.3622956674171988E-2</c:v>
                </c:pt>
                <c:pt idx="9">
                  <c:v>1.4019737024233425E-2</c:v>
                </c:pt>
                <c:pt idx="10">
                  <c:v>1.4395714721401422E-2</c:v>
                </c:pt>
                <c:pt idx="11">
                  <c:v>1.4758954907494978E-2</c:v>
                </c:pt>
                <c:pt idx="12">
                  <c:v>1.5105727775769854E-2</c:v>
                </c:pt>
                <c:pt idx="13">
                  <c:v>1.5405976157839696E-2</c:v>
                </c:pt>
                <c:pt idx="14">
                  <c:v>1.5654524472834771E-2</c:v>
                </c:pt>
                <c:pt idx="15">
                  <c:v>1.5878144698823284E-2</c:v>
                </c:pt>
                <c:pt idx="16">
                  <c:v>1.6092124536274122E-2</c:v>
                </c:pt>
                <c:pt idx="17">
                  <c:v>1.6295663291269458E-2</c:v>
                </c:pt>
                <c:pt idx="18">
                  <c:v>1.6487362022623082E-2</c:v>
                </c:pt>
                <c:pt idx="19">
                  <c:v>1.6687558465008571E-2</c:v>
                </c:pt>
                <c:pt idx="20">
                  <c:v>1.6885980758920616E-2</c:v>
                </c:pt>
                <c:pt idx="21">
                  <c:v>1.7079718903906454E-2</c:v>
                </c:pt>
                <c:pt idx="22">
                  <c:v>1.7350905295290434E-2</c:v>
                </c:pt>
                <c:pt idx="23">
                  <c:v>1.7646918439637813E-2</c:v>
                </c:pt>
                <c:pt idx="24">
                  <c:v>1.79974185920363E-2</c:v>
                </c:pt>
                <c:pt idx="25">
                  <c:v>1.8365236432840604E-2</c:v>
                </c:pt>
                <c:pt idx="26">
                  <c:v>1.8776744433188178E-2</c:v>
                </c:pt>
                <c:pt idx="27">
                  <c:v>1.922436755548829E-2</c:v>
                </c:pt>
                <c:pt idx="28">
                  <c:v>1.9645750647049112E-2</c:v>
                </c:pt>
                <c:pt idx="29">
                  <c:v>2.0083578228461813E-2</c:v>
                </c:pt>
                <c:pt idx="30">
                  <c:v>2.065270707877043E-2</c:v>
                </c:pt>
                <c:pt idx="31">
                  <c:v>2.1235945856962257E-2</c:v>
                </c:pt>
                <c:pt idx="32">
                  <c:v>2.180080507072657E-2</c:v>
                </c:pt>
                <c:pt idx="33">
                  <c:v>2.2311176138845635E-2</c:v>
                </c:pt>
                <c:pt idx="34">
                  <c:v>2.2870320449795027E-2</c:v>
                </c:pt>
                <c:pt idx="35">
                  <c:v>2.340982407244617E-2</c:v>
                </c:pt>
                <c:pt idx="36">
                  <c:v>2.3888270048705227E-2</c:v>
                </c:pt>
                <c:pt idx="37">
                  <c:v>2.4324070999771113E-2</c:v>
                </c:pt>
                <c:pt idx="38">
                  <c:v>2.4731657924393722E-2</c:v>
                </c:pt>
                <c:pt idx="39">
                  <c:v>2.5083271458498296E-2</c:v>
                </c:pt>
                <c:pt idx="40">
                  <c:v>2.5403522771289693E-2</c:v>
                </c:pt>
                <c:pt idx="41">
                  <c:v>2.5605818973048384E-2</c:v>
                </c:pt>
                <c:pt idx="42">
                  <c:v>2.5786260304724702E-2</c:v>
                </c:pt>
                <c:pt idx="43">
                  <c:v>2.5874834876212775E-2</c:v>
                </c:pt>
                <c:pt idx="44">
                  <c:v>2.5940817963583176E-2</c:v>
                </c:pt>
                <c:pt idx="45">
                  <c:v>2.5985820043806885E-2</c:v>
                </c:pt>
                <c:pt idx="46">
                  <c:v>2.5977237369107148E-2</c:v>
                </c:pt>
                <c:pt idx="47">
                  <c:v>2.5805997950662962E-2</c:v>
                </c:pt>
                <c:pt idx="48">
                  <c:v>2.5609708052991047E-2</c:v>
                </c:pt>
                <c:pt idx="49">
                  <c:v>2.5400034049448055E-2</c:v>
                </c:pt>
                <c:pt idx="50">
                  <c:v>2.5117030717906927E-2</c:v>
                </c:pt>
                <c:pt idx="51">
                  <c:v>2.481930671817283E-2</c:v>
                </c:pt>
                <c:pt idx="52">
                  <c:v>2.4523417960374373E-2</c:v>
                </c:pt>
                <c:pt idx="53">
                  <c:v>2.4206009490578845E-2</c:v>
                </c:pt>
                <c:pt idx="54">
                  <c:v>2.3834934475890007E-2</c:v>
                </c:pt>
                <c:pt idx="55">
                  <c:v>2.342549421388446E-2</c:v>
                </c:pt>
                <c:pt idx="56">
                  <c:v>2.3082097808894173E-2</c:v>
                </c:pt>
                <c:pt idx="57">
                  <c:v>2.2714510328406063E-2</c:v>
                </c:pt>
                <c:pt idx="58">
                  <c:v>2.2316047957638006E-2</c:v>
                </c:pt>
                <c:pt idx="59">
                  <c:v>2.1941553310082282E-2</c:v>
                </c:pt>
                <c:pt idx="60">
                  <c:v>2.1573653116680368E-2</c:v>
                </c:pt>
                <c:pt idx="61">
                  <c:v>2.116969923544728E-2</c:v>
                </c:pt>
                <c:pt idx="62">
                  <c:v>2.0739231292873646E-2</c:v>
                </c:pt>
                <c:pt idx="63">
                  <c:v>2.0299640874936176E-2</c:v>
                </c:pt>
                <c:pt idx="64">
                  <c:v>1.9806819578428971E-2</c:v>
                </c:pt>
                <c:pt idx="65">
                  <c:v>1.926285187385831E-2</c:v>
                </c:pt>
                <c:pt idx="66">
                  <c:v>1.8520364652160119E-2</c:v>
                </c:pt>
                <c:pt idx="67">
                  <c:v>1.7813976120388309E-2</c:v>
                </c:pt>
                <c:pt idx="68">
                  <c:v>1.7125065596664938E-2</c:v>
                </c:pt>
                <c:pt idx="69">
                  <c:v>1.6438281259900069E-2</c:v>
                </c:pt>
                <c:pt idx="70">
                  <c:v>1.5766384776572953E-2</c:v>
                </c:pt>
                <c:pt idx="71">
                  <c:v>1.5101507697809996E-2</c:v>
                </c:pt>
                <c:pt idx="72">
                  <c:v>1.4469376758082911E-2</c:v>
                </c:pt>
                <c:pt idx="73">
                  <c:v>1.3856124889614387E-2</c:v>
                </c:pt>
                <c:pt idx="74">
                  <c:v>1.326698221460813E-2</c:v>
                </c:pt>
                <c:pt idx="75">
                  <c:v>1.2689049181577539E-2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3-44A8-93E3-0303C9A3BA71}"/>
            </c:ext>
          </c:extLst>
        </c:ser>
        <c:ser>
          <c:idx val="1"/>
          <c:order val="1"/>
          <c:tx>
            <c:strRef>
              <c:f>Proyecciones!$M$3</c:f>
              <c:strCache>
                <c:ptCount val="1"/>
                <c:pt idx="0">
                  <c:v>BenefAdultMay70+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Proyecciones!$A$4:$A$79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Proyecciones!$M$4:$M$79</c:f>
              <c:numCache>
                <c:formatCode>0.00%</c:formatCode>
                <c:ptCount val="76"/>
                <c:pt idx="0">
                  <c:v>3.0250199979713288E-2</c:v>
                </c:pt>
                <c:pt idx="1">
                  <c:v>3.0346290698034462E-2</c:v>
                </c:pt>
                <c:pt idx="2">
                  <c:v>3.046283289402631E-2</c:v>
                </c:pt>
                <c:pt idx="3">
                  <c:v>3.0500337678741551E-2</c:v>
                </c:pt>
                <c:pt idx="4">
                  <c:v>3.075282840268009E-2</c:v>
                </c:pt>
                <c:pt idx="5">
                  <c:v>3.0978158019927506E-2</c:v>
                </c:pt>
                <c:pt idx="6">
                  <c:v>3.1295613938979075E-2</c:v>
                </c:pt>
                <c:pt idx="7">
                  <c:v>3.1499559180591337E-2</c:v>
                </c:pt>
                <c:pt idx="8">
                  <c:v>3.1681294591097642E-2</c:v>
                </c:pt>
                <c:pt idx="9">
                  <c:v>3.1863038691439596E-2</c:v>
                </c:pt>
                <c:pt idx="10">
                  <c:v>3.1990477158669831E-2</c:v>
                </c:pt>
                <c:pt idx="11">
                  <c:v>3.2084684581510821E-2</c:v>
                </c:pt>
                <c:pt idx="12">
                  <c:v>3.2139846331425213E-2</c:v>
                </c:pt>
                <c:pt idx="13">
                  <c:v>3.2095783662166026E-2</c:v>
                </c:pt>
                <c:pt idx="14">
                  <c:v>3.1948009128234221E-2</c:v>
                </c:pt>
                <c:pt idx="15">
                  <c:v>3.1756289397646562E-2</c:v>
                </c:pt>
                <c:pt idx="16">
                  <c:v>3.1553185365243368E-2</c:v>
                </c:pt>
                <c:pt idx="17">
                  <c:v>3.1337814021672024E-2</c:v>
                </c:pt>
                <c:pt idx="18">
                  <c:v>3.1108230231364289E-2</c:v>
                </c:pt>
                <c:pt idx="19">
                  <c:v>3.090288604631217E-2</c:v>
                </c:pt>
                <c:pt idx="20">
                  <c:v>3.0701783198037468E-2</c:v>
                </c:pt>
                <c:pt idx="21">
                  <c:v>3.0499498042690084E-2</c:v>
                </c:pt>
                <c:pt idx="22">
                  <c:v>3.0440184728579706E-2</c:v>
                </c:pt>
                <c:pt idx="23">
                  <c:v>3.0425721447651384E-2</c:v>
                </c:pt>
                <c:pt idx="24">
                  <c:v>3.0504099308536096E-2</c:v>
                </c:pt>
                <c:pt idx="25">
                  <c:v>3.0608727388067664E-2</c:v>
                </c:pt>
                <c:pt idx="26">
                  <c:v>3.0781548251128138E-2</c:v>
                </c:pt>
                <c:pt idx="27">
                  <c:v>3.1007044444335941E-2</c:v>
                </c:pt>
                <c:pt idx="28">
                  <c:v>3.1183731185792235E-2</c:v>
                </c:pt>
                <c:pt idx="29">
                  <c:v>3.1380590981971573E-2</c:v>
                </c:pt>
                <c:pt idx="30">
                  <c:v>3.1773395505800654E-2</c:v>
                </c:pt>
                <c:pt idx="31">
                  <c:v>3.2175675540851885E-2</c:v>
                </c:pt>
                <c:pt idx="32">
                  <c:v>3.2538515030935161E-2</c:v>
                </c:pt>
                <c:pt idx="33">
                  <c:v>3.2810553145361215E-2</c:v>
                </c:pt>
                <c:pt idx="34">
                  <c:v>3.3145391956224672E-2</c:v>
                </c:pt>
                <c:pt idx="35">
                  <c:v>3.3442605817780226E-2</c:v>
                </c:pt>
                <c:pt idx="36">
                  <c:v>3.3645450772824249E-2</c:v>
                </c:pt>
                <c:pt idx="37">
                  <c:v>3.378343194412653E-2</c:v>
                </c:pt>
                <c:pt idx="38">
                  <c:v>3.3878983458073574E-2</c:v>
                </c:pt>
                <c:pt idx="39">
                  <c:v>3.389631278175443E-2</c:v>
                </c:pt>
                <c:pt idx="40">
                  <c:v>3.3871363695052913E-2</c:v>
                </c:pt>
                <c:pt idx="41">
                  <c:v>3.3691867069800492E-2</c:v>
                </c:pt>
                <c:pt idx="42">
                  <c:v>3.3488649746395711E-2</c:v>
                </c:pt>
                <c:pt idx="43">
                  <c:v>3.3172865225913804E-2</c:v>
                </c:pt>
                <c:pt idx="44">
                  <c:v>3.2836478434915398E-2</c:v>
                </c:pt>
                <c:pt idx="45">
                  <c:v>3.2482275054758591E-2</c:v>
                </c:pt>
                <c:pt idx="46">
                  <c:v>3.2070663418650787E-2</c:v>
                </c:pt>
                <c:pt idx="47">
                  <c:v>3.1470729208125547E-2</c:v>
                </c:pt>
                <c:pt idx="48">
                  <c:v>3.0855069943362682E-2</c:v>
                </c:pt>
                <c:pt idx="49">
                  <c:v>3.0238135773152427E-2</c:v>
                </c:pt>
                <c:pt idx="50">
                  <c:v>2.9549447903419894E-2</c:v>
                </c:pt>
                <c:pt idx="51">
                  <c:v>2.8859658974619555E-2</c:v>
                </c:pt>
                <c:pt idx="52">
                  <c:v>2.8187836736062472E-2</c:v>
                </c:pt>
                <c:pt idx="53">
                  <c:v>2.7506828966566855E-2</c:v>
                </c:pt>
                <c:pt idx="54">
                  <c:v>2.6780825253808985E-2</c:v>
                </c:pt>
                <c:pt idx="55">
                  <c:v>2.6028326904316047E-2</c:v>
                </c:pt>
                <c:pt idx="56">
                  <c:v>2.536494264713644E-2</c:v>
                </c:pt>
                <c:pt idx="57">
                  <c:v>2.4689685139571795E-2</c:v>
                </c:pt>
                <c:pt idx="58">
                  <c:v>2.3995750492083866E-2</c:v>
                </c:pt>
                <c:pt idx="59">
                  <c:v>2.3342077989449223E-2</c:v>
                </c:pt>
                <c:pt idx="60">
                  <c:v>2.2709108543874059E-2</c:v>
                </c:pt>
                <c:pt idx="61">
                  <c:v>2.2051770036924233E-2</c:v>
                </c:pt>
                <c:pt idx="62">
                  <c:v>2.138065081739551E-2</c:v>
                </c:pt>
                <c:pt idx="63">
                  <c:v>2.0713919260138939E-2</c:v>
                </c:pt>
                <c:pt idx="64">
                  <c:v>2.0006888463059556E-2</c:v>
                </c:pt>
                <c:pt idx="65">
                  <c:v>1.9262851873858306E-2</c:v>
                </c:pt>
                <c:pt idx="66">
                  <c:v>1.8520364652160119E-2</c:v>
                </c:pt>
                <c:pt idx="67">
                  <c:v>1.7813976120388309E-2</c:v>
                </c:pt>
                <c:pt idx="68">
                  <c:v>1.7125065596664938E-2</c:v>
                </c:pt>
                <c:pt idx="69">
                  <c:v>1.6438281259900069E-2</c:v>
                </c:pt>
                <c:pt idx="70">
                  <c:v>1.5766384776572953E-2</c:v>
                </c:pt>
                <c:pt idx="71">
                  <c:v>1.5101507697809996E-2</c:v>
                </c:pt>
                <c:pt idx="72">
                  <c:v>1.4469376758082911E-2</c:v>
                </c:pt>
                <c:pt idx="73">
                  <c:v>1.3856124889614387E-2</c:v>
                </c:pt>
                <c:pt idx="74">
                  <c:v>1.326698221460813E-2</c:v>
                </c:pt>
                <c:pt idx="75">
                  <c:v>1.2689049181577539E-2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3-44A8-93E3-0303C9A3BA71}"/>
            </c:ext>
          </c:extLst>
        </c:ser>
        <c:ser>
          <c:idx val="2"/>
          <c:order val="2"/>
          <c:tx>
            <c:strRef>
              <c:f>Proyecciones!$Q$3</c:f>
              <c:strCache>
                <c:ptCount val="1"/>
                <c:pt idx="0">
                  <c:v>PrimaMediaG3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Proyecciones!$Q$4:$Q$79</c:f>
              <c:numCache>
                <c:formatCode>0.00%</c:formatCode>
                <c:ptCount val="76"/>
                <c:pt idx="0">
                  <c:v>1.657501427042854E-2</c:v>
                </c:pt>
                <c:pt idx="1">
                  <c:v>1.657501427042854E-2</c:v>
                </c:pt>
                <c:pt idx="2">
                  <c:v>1.657501427042854E-2</c:v>
                </c:pt>
                <c:pt idx="3">
                  <c:v>1.657501427042854E-2</c:v>
                </c:pt>
                <c:pt idx="4">
                  <c:v>1.657501427042854E-2</c:v>
                </c:pt>
                <c:pt idx="5">
                  <c:v>1.657501427042854E-2</c:v>
                </c:pt>
                <c:pt idx="6">
                  <c:v>1.657501427042854E-2</c:v>
                </c:pt>
                <c:pt idx="7">
                  <c:v>1.657501427042854E-2</c:v>
                </c:pt>
                <c:pt idx="8">
                  <c:v>1.657501427042854E-2</c:v>
                </c:pt>
                <c:pt idx="9">
                  <c:v>1.657501427042854E-2</c:v>
                </c:pt>
                <c:pt idx="10">
                  <c:v>1.657501427042854E-2</c:v>
                </c:pt>
                <c:pt idx="11">
                  <c:v>1.657501427042854E-2</c:v>
                </c:pt>
                <c:pt idx="12">
                  <c:v>1.657501427042854E-2</c:v>
                </c:pt>
                <c:pt idx="13">
                  <c:v>1.657501427042854E-2</c:v>
                </c:pt>
                <c:pt idx="14">
                  <c:v>1.657501427042854E-2</c:v>
                </c:pt>
                <c:pt idx="15">
                  <c:v>1.657501427042854E-2</c:v>
                </c:pt>
                <c:pt idx="16">
                  <c:v>1.657501427042854E-2</c:v>
                </c:pt>
                <c:pt idx="17">
                  <c:v>1.657501427042854E-2</c:v>
                </c:pt>
                <c:pt idx="18">
                  <c:v>1.657501427042854E-2</c:v>
                </c:pt>
                <c:pt idx="19">
                  <c:v>1.657501427042854E-2</c:v>
                </c:pt>
                <c:pt idx="20">
                  <c:v>1.657501427042854E-2</c:v>
                </c:pt>
                <c:pt idx="21">
                  <c:v>1.657501427042854E-2</c:v>
                </c:pt>
                <c:pt idx="22">
                  <c:v>1.657501427042854E-2</c:v>
                </c:pt>
                <c:pt idx="23">
                  <c:v>1.657501427042854E-2</c:v>
                </c:pt>
                <c:pt idx="24">
                  <c:v>1.657501427042854E-2</c:v>
                </c:pt>
                <c:pt idx="25">
                  <c:v>1.657501427042854E-2</c:v>
                </c:pt>
                <c:pt idx="26">
                  <c:v>1.657501427042854E-2</c:v>
                </c:pt>
                <c:pt idx="27">
                  <c:v>1.657501427042854E-2</c:v>
                </c:pt>
                <c:pt idx="28">
                  <c:v>1.657501427042854E-2</c:v>
                </c:pt>
                <c:pt idx="29">
                  <c:v>1.657501427042854E-2</c:v>
                </c:pt>
                <c:pt idx="30">
                  <c:v>1.657501427042854E-2</c:v>
                </c:pt>
                <c:pt idx="31">
                  <c:v>1.657501427042854E-2</c:v>
                </c:pt>
                <c:pt idx="32">
                  <c:v>1.657501427042854E-2</c:v>
                </c:pt>
                <c:pt idx="33">
                  <c:v>1.657501427042854E-2</c:v>
                </c:pt>
                <c:pt idx="34">
                  <c:v>1.657501427042854E-2</c:v>
                </c:pt>
                <c:pt idx="35">
                  <c:v>1.657501427042854E-2</c:v>
                </c:pt>
                <c:pt idx="36">
                  <c:v>1.657501427042854E-2</c:v>
                </c:pt>
                <c:pt idx="37">
                  <c:v>1.657501427042854E-2</c:v>
                </c:pt>
                <c:pt idx="38">
                  <c:v>1.657501427042854E-2</c:v>
                </c:pt>
                <c:pt idx="39">
                  <c:v>1.657501427042854E-2</c:v>
                </c:pt>
                <c:pt idx="40">
                  <c:v>1.657501427042854E-2</c:v>
                </c:pt>
                <c:pt idx="41">
                  <c:v>1.657501427042854E-2</c:v>
                </c:pt>
                <c:pt idx="42">
                  <c:v>1.657501427042854E-2</c:v>
                </c:pt>
                <c:pt idx="43">
                  <c:v>1.657501427042854E-2</c:v>
                </c:pt>
                <c:pt idx="44">
                  <c:v>1.657501427042854E-2</c:v>
                </c:pt>
                <c:pt idx="45">
                  <c:v>1.657501427042854E-2</c:v>
                </c:pt>
                <c:pt idx="46">
                  <c:v>1.657501427042854E-2</c:v>
                </c:pt>
                <c:pt idx="47">
                  <c:v>1.657501427042854E-2</c:v>
                </c:pt>
                <c:pt idx="48">
                  <c:v>1.657501427042854E-2</c:v>
                </c:pt>
                <c:pt idx="49">
                  <c:v>1.657501427042854E-2</c:v>
                </c:pt>
                <c:pt idx="50">
                  <c:v>1.657501427042854E-2</c:v>
                </c:pt>
                <c:pt idx="51">
                  <c:v>1.657501427042854E-2</c:v>
                </c:pt>
                <c:pt idx="52">
                  <c:v>1.657501427042854E-2</c:v>
                </c:pt>
                <c:pt idx="53">
                  <c:v>1.657501427042854E-2</c:v>
                </c:pt>
                <c:pt idx="54">
                  <c:v>1.657501427042854E-2</c:v>
                </c:pt>
                <c:pt idx="55">
                  <c:v>1.657501427042854E-2</c:v>
                </c:pt>
                <c:pt idx="56">
                  <c:v>1.657501427042854E-2</c:v>
                </c:pt>
                <c:pt idx="57">
                  <c:v>1.657501427042854E-2</c:v>
                </c:pt>
                <c:pt idx="58">
                  <c:v>1.657501427042854E-2</c:v>
                </c:pt>
                <c:pt idx="59">
                  <c:v>1.657501427042854E-2</c:v>
                </c:pt>
                <c:pt idx="60">
                  <c:v>1.657501427042854E-2</c:v>
                </c:pt>
                <c:pt idx="61">
                  <c:v>1.657501427042854E-2</c:v>
                </c:pt>
                <c:pt idx="62">
                  <c:v>1.657501427042854E-2</c:v>
                </c:pt>
                <c:pt idx="63">
                  <c:v>1.657501427042854E-2</c:v>
                </c:pt>
                <c:pt idx="64">
                  <c:v>1.657501427042854E-2</c:v>
                </c:pt>
                <c:pt idx="65">
                  <c:v>1.657501427042854E-2</c:v>
                </c:pt>
                <c:pt idx="66">
                  <c:v>1.657501427042854E-2</c:v>
                </c:pt>
                <c:pt idx="67">
                  <c:v>1.657501427042854E-2</c:v>
                </c:pt>
                <c:pt idx="68">
                  <c:v>1.657501427042854E-2</c:v>
                </c:pt>
                <c:pt idx="69">
                  <c:v>1.657501427042854E-2</c:v>
                </c:pt>
                <c:pt idx="70">
                  <c:v>1.657501427042854E-2</c:v>
                </c:pt>
                <c:pt idx="71">
                  <c:v>1.657501427042854E-2</c:v>
                </c:pt>
                <c:pt idx="72">
                  <c:v>1.657501427042854E-2</c:v>
                </c:pt>
                <c:pt idx="73">
                  <c:v>1.657501427042854E-2</c:v>
                </c:pt>
                <c:pt idx="74">
                  <c:v>1.657501427042854E-2</c:v>
                </c:pt>
                <c:pt idx="75">
                  <c:v>1.657501427042854E-2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A-48F8-AC5A-AC6EB98D530F}"/>
            </c:ext>
          </c:extLst>
        </c:ser>
        <c:ser>
          <c:idx val="3"/>
          <c:order val="3"/>
          <c:tx>
            <c:strRef>
              <c:f>Proyecciones!$R$3</c:f>
              <c:strCache>
                <c:ptCount val="1"/>
                <c:pt idx="0">
                  <c:v>PrimaMediaAdultMay70+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Proyecciones!$R$4:$R$79</c:f>
              <c:numCache>
                <c:formatCode>0.00%</c:formatCode>
                <c:ptCount val="76"/>
                <c:pt idx="0">
                  <c:v>2.5510444070857164E-2</c:v>
                </c:pt>
                <c:pt idx="1">
                  <c:v>2.5510444070857164E-2</c:v>
                </c:pt>
                <c:pt idx="2">
                  <c:v>2.5510444070857164E-2</c:v>
                </c:pt>
                <c:pt idx="3">
                  <c:v>2.5510444070857164E-2</c:v>
                </c:pt>
                <c:pt idx="4">
                  <c:v>2.5510444070857164E-2</c:v>
                </c:pt>
                <c:pt idx="5">
                  <c:v>2.5510444070857164E-2</c:v>
                </c:pt>
                <c:pt idx="6">
                  <c:v>2.5510444070857164E-2</c:v>
                </c:pt>
                <c:pt idx="7">
                  <c:v>2.5510444070857164E-2</c:v>
                </c:pt>
                <c:pt idx="8">
                  <c:v>2.5510444070857164E-2</c:v>
                </c:pt>
                <c:pt idx="9">
                  <c:v>2.5510444070857164E-2</c:v>
                </c:pt>
                <c:pt idx="10">
                  <c:v>2.5510444070857164E-2</c:v>
                </c:pt>
                <c:pt idx="11">
                  <c:v>2.5510444070857164E-2</c:v>
                </c:pt>
                <c:pt idx="12">
                  <c:v>2.5510444070857164E-2</c:v>
                </c:pt>
                <c:pt idx="13">
                  <c:v>2.5510444070857164E-2</c:v>
                </c:pt>
                <c:pt idx="14">
                  <c:v>2.5510444070857164E-2</c:v>
                </c:pt>
                <c:pt idx="15">
                  <c:v>2.5510444070857164E-2</c:v>
                </c:pt>
                <c:pt idx="16">
                  <c:v>2.5510444070857164E-2</c:v>
                </c:pt>
                <c:pt idx="17">
                  <c:v>2.5510444070857164E-2</c:v>
                </c:pt>
                <c:pt idx="18">
                  <c:v>2.5510444070857164E-2</c:v>
                </c:pt>
                <c:pt idx="19">
                  <c:v>2.5510444070857164E-2</c:v>
                </c:pt>
                <c:pt idx="20">
                  <c:v>2.5510444070857164E-2</c:v>
                </c:pt>
                <c:pt idx="21">
                  <c:v>2.5510444070857164E-2</c:v>
                </c:pt>
                <c:pt idx="22">
                  <c:v>2.5510444070857164E-2</c:v>
                </c:pt>
                <c:pt idx="23">
                  <c:v>2.5510444070857164E-2</c:v>
                </c:pt>
                <c:pt idx="24">
                  <c:v>2.5510444070857164E-2</c:v>
                </c:pt>
                <c:pt idx="25">
                  <c:v>2.5510444070857164E-2</c:v>
                </c:pt>
                <c:pt idx="26">
                  <c:v>2.5510444070857164E-2</c:v>
                </c:pt>
                <c:pt idx="27">
                  <c:v>2.5510444070857164E-2</c:v>
                </c:pt>
                <c:pt idx="28">
                  <c:v>2.5510444070857164E-2</c:v>
                </c:pt>
                <c:pt idx="29">
                  <c:v>2.5510444070857164E-2</c:v>
                </c:pt>
                <c:pt idx="30">
                  <c:v>2.5510444070857164E-2</c:v>
                </c:pt>
                <c:pt idx="31">
                  <c:v>2.5510444070857164E-2</c:v>
                </c:pt>
                <c:pt idx="32">
                  <c:v>2.5510444070857164E-2</c:v>
                </c:pt>
                <c:pt idx="33">
                  <c:v>2.5510444070857164E-2</c:v>
                </c:pt>
                <c:pt idx="34">
                  <c:v>2.5510444070857164E-2</c:v>
                </c:pt>
                <c:pt idx="35">
                  <c:v>2.5510444070857164E-2</c:v>
                </c:pt>
                <c:pt idx="36">
                  <c:v>2.5510444070857164E-2</c:v>
                </c:pt>
                <c:pt idx="37">
                  <c:v>2.5510444070857164E-2</c:v>
                </c:pt>
                <c:pt idx="38">
                  <c:v>2.5510444070857164E-2</c:v>
                </c:pt>
                <c:pt idx="39">
                  <c:v>2.5510444070857164E-2</c:v>
                </c:pt>
                <c:pt idx="40">
                  <c:v>2.5510444070857164E-2</c:v>
                </c:pt>
                <c:pt idx="41">
                  <c:v>2.5510444070857164E-2</c:v>
                </c:pt>
                <c:pt idx="42">
                  <c:v>2.5510444070857164E-2</c:v>
                </c:pt>
                <c:pt idx="43">
                  <c:v>2.5510444070857164E-2</c:v>
                </c:pt>
                <c:pt idx="44">
                  <c:v>2.5510444070857164E-2</c:v>
                </c:pt>
                <c:pt idx="45">
                  <c:v>2.5510444070857164E-2</c:v>
                </c:pt>
                <c:pt idx="46">
                  <c:v>2.5510444070857164E-2</c:v>
                </c:pt>
                <c:pt idx="47">
                  <c:v>2.5510444070857164E-2</c:v>
                </c:pt>
                <c:pt idx="48">
                  <c:v>2.5510444070857164E-2</c:v>
                </c:pt>
                <c:pt idx="49">
                  <c:v>2.5510444070857164E-2</c:v>
                </c:pt>
                <c:pt idx="50">
                  <c:v>2.5510444070857164E-2</c:v>
                </c:pt>
                <c:pt idx="51">
                  <c:v>2.5510444070857164E-2</c:v>
                </c:pt>
                <c:pt idx="52">
                  <c:v>2.5510444070857164E-2</c:v>
                </c:pt>
                <c:pt idx="53">
                  <c:v>2.5510444070857164E-2</c:v>
                </c:pt>
                <c:pt idx="54">
                  <c:v>2.5510444070857164E-2</c:v>
                </c:pt>
                <c:pt idx="55">
                  <c:v>2.5510444070857164E-2</c:v>
                </c:pt>
                <c:pt idx="56">
                  <c:v>2.5510444070857164E-2</c:v>
                </c:pt>
                <c:pt idx="57">
                  <c:v>2.5510444070857164E-2</c:v>
                </c:pt>
                <c:pt idx="58">
                  <c:v>2.5510444070857164E-2</c:v>
                </c:pt>
                <c:pt idx="59">
                  <c:v>2.5510444070857164E-2</c:v>
                </c:pt>
                <c:pt idx="60">
                  <c:v>2.5510444070857164E-2</c:v>
                </c:pt>
                <c:pt idx="61">
                  <c:v>2.5510444070857164E-2</c:v>
                </c:pt>
                <c:pt idx="62">
                  <c:v>2.5510444070857164E-2</c:v>
                </c:pt>
                <c:pt idx="63">
                  <c:v>2.5510444070857164E-2</c:v>
                </c:pt>
                <c:pt idx="64">
                  <c:v>2.5510444070857164E-2</c:v>
                </c:pt>
                <c:pt idx="65">
                  <c:v>2.5510444070857164E-2</c:v>
                </c:pt>
                <c:pt idx="66">
                  <c:v>2.5510444070857164E-2</c:v>
                </c:pt>
                <c:pt idx="67">
                  <c:v>2.5510444070857164E-2</c:v>
                </c:pt>
                <c:pt idx="68">
                  <c:v>2.5510444070857164E-2</c:v>
                </c:pt>
                <c:pt idx="69">
                  <c:v>2.5510444070857164E-2</c:v>
                </c:pt>
                <c:pt idx="70">
                  <c:v>2.5510444070857164E-2</c:v>
                </c:pt>
                <c:pt idx="71">
                  <c:v>2.5510444070857164E-2</c:v>
                </c:pt>
                <c:pt idx="72">
                  <c:v>2.5510444070857164E-2</c:v>
                </c:pt>
                <c:pt idx="73">
                  <c:v>2.5510444070857164E-2</c:v>
                </c:pt>
                <c:pt idx="74">
                  <c:v>2.5510444070857164E-2</c:v>
                </c:pt>
                <c:pt idx="75">
                  <c:v>2.5510444070857164E-2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A-48F8-AC5A-AC6EB98D5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0592"/>
        <c:axId val="15478832"/>
      </c:lineChart>
      <c:catAx>
        <c:axId val="1546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78832"/>
        <c:crosses val="autoZero"/>
        <c:auto val="1"/>
        <c:lblAlgn val="ctr"/>
        <c:lblOffset val="100"/>
        <c:noMultiLvlLbl val="0"/>
      </c:catAx>
      <c:valAx>
        <c:axId val="1547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6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200" b="1"/>
              <a:t>Proyección Prima</a:t>
            </a:r>
            <a:r>
              <a:rPr lang="es-CR" sz="1200" b="1" baseline="0"/>
              <a:t> de Reparto Masa Salarial IVM (hasta el año 2060)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Proyecciones!$L$3</c:f>
              <c:strCache>
                <c:ptCount val="1"/>
                <c:pt idx="0">
                  <c:v>Benef G3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Proyecciones!$A$4:$A$39</c:f>
              <c:numCache>
                <c:formatCode>General</c:formatCode>
                <c:ptCount val="3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</c:numCache>
            </c:numRef>
          </c:cat>
          <c:val>
            <c:numRef>
              <c:f>Proyecciones!$L$4:$L$39</c:f>
              <c:numCache>
                <c:formatCode>0.00%</c:formatCode>
                <c:ptCount val="36"/>
                <c:pt idx="0">
                  <c:v>1.0587569992899649E-2</c:v>
                </c:pt>
                <c:pt idx="1">
                  <c:v>1.0924664651292408E-2</c:v>
                </c:pt>
                <c:pt idx="2">
                  <c:v>1.1271248170789736E-2</c:v>
                </c:pt>
                <c:pt idx="3">
                  <c:v>1.1590128317921791E-2</c:v>
                </c:pt>
                <c:pt idx="4">
                  <c:v>1.1993603077045237E-2</c:v>
                </c:pt>
                <c:pt idx="5">
                  <c:v>1.2391263207971001E-2</c:v>
                </c:pt>
                <c:pt idx="6">
                  <c:v>1.283120171498142E-2</c:v>
                </c:pt>
                <c:pt idx="7">
                  <c:v>1.3229814855848362E-2</c:v>
                </c:pt>
                <c:pt idx="8">
                  <c:v>1.3622956674171988E-2</c:v>
                </c:pt>
                <c:pt idx="9">
                  <c:v>1.4019737024233425E-2</c:v>
                </c:pt>
                <c:pt idx="10">
                  <c:v>1.4395714721401422E-2</c:v>
                </c:pt>
                <c:pt idx="11">
                  <c:v>1.4758954907494978E-2</c:v>
                </c:pt>
                <c:pt idx="12">
                  <c:v>1.5105727775769854E-2</c:v>
                </c:pt>
                <c:pt idx="13">
                  <c:v>1.5405976157839696E-2</c:v>
                </c:pt>
                <c:pt idx="14">
                  <c:v>1.5654524472834771E-2</c:v>
                </c:pt>
                <c:pt idx="15">
                  <c:v>1.5878144698823284E-2</c:v>
                </c:pt>
                <c:pt idx="16">
                  <c:v>1.6092124536274122E-2</c:v>
                </c:pt>
                <c:pt idx="17">
                  <c:v>1.6295663291269458E-2</c:v>
                </c:pt>
                <c:pt idx="18">
                  <c:v>1.6487362022623082E-2</c:v>
                </c:pt>
                <c:pt idx="19">
                  <c:v>1.6687558465008571E-2</c:v>
                </c:pt>
                <c:pt idx="20">
                  <c:v>1.6885980758920616E-2</c:v>
                </c:pt>
                <c:pt idx="21">
                  <c:v>1.7079718903906454E-2</c:v>
                </c:pt>
                <c:pt idx="22">
                  <c:v>1.7350905295290434E-2</c:v>
                </c:pt>
                <c:pt idx="23">
                  <c:v>1.7646918439637813E-2</c:v>
                </c:pt>
                <c:pt idx="24">
                  <c:v>1.79974185920363E-2</c:v>
                </c:pt>
                <c:pt idx="25">
                  <c:v>1.8365236432840604E-2</c:v>
                </c:pt>
                <c:pt idx="26">
                  <c:v>1.8776744433188178E-2</c:v>
                </c:pt>
                <c:pt idx="27">
                  <c:v>1.922436755548829E-2</c:v>
                </c:pt>
                <c:pt idx="28">
                  <c:v>1.9645750647049112E-2</c:v>
                </c:pt>
                <c:pt idx="29">
                  <c:v>2.0083578228461813E-2</c:v>
                </c:pt>
                <c:pt idx="30">
                  <c:v>2.065270707877043E-2</c:v>
                </c:pt>
                <c:pt idx="31">
                  <c:v>2.1235945856962257E-2</c:v>
                </c:pt>
                <c:pt idx="32">
                  <c:v>2.180080507072657E-2</c:v>
                </c:pt>
                <c:pt idx="33">
                  <c:v>2.2311176138845635E-2</c:v>
                </c:pt>
                <c:pt idx="34">
                  <c:v>2.2870320449795027E-2</c:v>
                </c:pt>
                <c:pt idx="35">
                  <c:v>2.340982407244617E-2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B-458B-833B-178EDB8D65F2}"/>
            </c:ext>
          </c:extLst>
        </c:ser>
        <c:ser>
          <c:idx val="1"/>
          <c:order val="1"/>
          <c:tx>
            <c:strRef>
              <c:f>Proyecciones!$M$3</c:f>
              <c:strCache>
                <c:ptCount val="1"/>
                <c:pt idx="0">
                  <c:v>BenefAdultMay70+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Proyecciones!$A$4:$A$39</c:f>
              <c:numCache>
                <c:formatCode>General</c:formatCode>
                <c:ptCount val="3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</c:numCache>
            </c:numRef>
          </c:cat>
          <c:val>
            <c:numRef>
              <c:f>Proyecciones!$M$4:$M$39</c:f>
              <c:numCache>
                <c:formatCode>0.00%</c:formatCode>
                <c:ptCount val="36"/>
                <c:pt idx="0">
                  <c:v>3.0250199979713288E-2</c:v>
                </c:pt>
                <c:pt idx="1">
                  <c:v>3.0346290698034462E-2</c:v>
                </c:pt>
                <c:pt idx="2">
                  <c:v>3.046283289402631E-2</c:v>
                </c:pt>
                <c:pt idx="3">
                  <c:v>3.0500337678741551E-2</c:v>
                </c:pt>
                <c:pt idx="4">
                  <c:v>3.075282840268009E-2</c:v>
                </c:pt>
                <c:pt idx="5">
                  <c:v>3.0978158019927506E-2</c:v>
                </c:pt>
                <c:pt idx="6">
                  <c:v>3.1295613938979075E-2</c:v>
                </c:pt>
                <c:pt idx="7">
                  <c:v>3.1499559180591337E-2</c:v>
                </c:pt>
                <c:pt idx="8">
                  <c:v>3.1681294591097642E-2</c:v>
                </c:pt>
                <c:pt idx="9">
                  <c:v>3.1863038691439596E-2</c:v>
                </c:pt>
                <c:pt idx="10">
                  <c:v>3.1990477158669831E-2</c:v>
                </c:pt>
                <c:pt idx="11">
                  <c:v>3.2084684581510821E-2</c:v>
                </c:pt>
                <c:pt idx="12">
                  <c:v>3.2139846331425213E-2</c:v>
                </c:pt>
                <c:pt idx="13">
                  <c:v>3.2095783662166026E-2</c:v>
                </c:pt>
                <c:pt idx="14">
                  <c:v>3.1948009128234221E-2</c:v>
                </c:pt>
                <c:pt idx="15">
                  <c:v>3.1756289397646562E-2</c:v>
                </c:pt>
                <c:pt idx="16">
                  <c:v>3.1553185365243368E-2</c:v>
                </c:pt>
                <c:pt idx="17">
                  <c:v>3.1337814021672024E-2</c:v>
                </c:pt>
                <c:pt idx="18">
                  <c:v>3.1108230231364289E-2</c:v>
                </c:pt>
                <c:pt idx="19">
                  <c:v>3.090288604631217E-2</c:v>
                </c:pt>
                <c:pt idx="20">
                  <c:v>3.0701783198037468E-2</c:v>
                </c:pt>
                <c:pt idx="21">
                  <c:v>3.0499498042690084E-2</c:v>
                </c:pt>
                <c:pt idx="22">
                  <c:v>3.0440184728579706E-2</c:v>
                </c:pt>
                <c:pt idx="23">
                  <c:v>3.0425721447651384E-2</c:v>
                </c:pt>
                <c:pt idx="24">
                  <c:v>3.0504099308536096E-2</c:v>
                </c:pt>
                <c:pt idx="25">
                  <c:v>3.0608727388067664E-2</c:v>
                </c:pt>
                <c:pt idx="26">
                  <c:v>3.0781548251128138E-2</c:v>
                </c:pt>
                <c:pt idx="27">
                  <c:v>3.1007044444335941E-2</c:v>
                </c:pt>
                <c:pt idx="28">
                  <c:v>3.1183731185792235E-2</c:v>
                </c:pt>
                <c:pt idx="29">
                  <c:v>3.1380590981971573E-2</c:v>
                </c:pt>
                <c:pt idx="30">
                  <c:v>3.1773395505800654E-2</c:v>
                </c:pt>
                <c:pt idx="31">
                  <c:v>3.2175675540851885E-2</c:v>
                </c:pt>
                <c:pt idx="32">
                  <c:v>3.2538515030935161E-2</c:v>
                </c:pt>
                <c:pt idx="33">
                  <c:v>3.2810553145361215E-2</c:v>
                </c:pt>
                <c:pt idx="34">
                  <c:v>3.3145391956224672E-2</c:v>
                </c:pt>
                <c:pt idx="35">
                  <c:v>3.3442605817780226E-2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B-458B-833B-178EDB8D6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0592"/>
        <c:axId val="15478832"/>
      </c:lineChart>
      <c:catAx>
        <c:axId val="1546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78832"/>
        <c:crosses val="autoZero"/>
        <c:auto val="1"/>
        <c:lblAlgn val="ctr"/>
        <c:lblOffset val="100"/>
        <c:noMultiLvlLbl val="0"/>
      </c:catAx>
      <c:valAx>
        <c:axId val="1547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6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Proyección Prima</a:t>
            </a:r>
            <a:r>
              <a:rPr lang="es-CR" b="1" baseline="0"/>
              <a:t> de Reparto PIB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Proyecciones!$L$3</c:f>
              <c:strCache>
                <c:ptCount val="1"/>
                <c:pt idx="0">
                  <c:v>Benef G3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Proyecciones!$A$4:$A$79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Proyecciones!$O$4:$O$79</c:f>
              <c:numCache>
                <c:formatCode>0.00%</c:formatCode>
                <c:ptCount val="76"/>
                <c:pt idx="0">
                  <c:v>3.025814363728562E-3</c:v>
                </c:pt>
                <c:pt idx="1">
                  <c:v>3.1676969047942437E-3</c:v>
                </c:pt>
                <c:pt idx="2">
                  <c:v>3.2994848497975978E-3</c:v>
                </c:pt>
                <c:pt idx="3">
                  <c:v>3.4216619814444091E-3</c:v>
                </c:pt>
                <c:pt idx="4">
                  <c:v>3.5553740930225142E-3</c:v>
                </c:pt>
                <c:pt idx="5">
                  <c:v>3.8022621863462985E-3</c:v>
                </c:pt>
                <c:pt idx="6">
                  <c:v>4.070710404744598E-3</c:v>
                </c:pt>
                <c:pt idx="7">
                  <c:v>4.333782640375111E-3</c:v>
                </c:pt>
                <c:pt idx="8">
                  <c:v>4.6017723856397134E-3</c:v>
                </c:pt>
                <c:pt idx="9">
                  <c:v>4.8782116811312065E-3</c:v>
                </c:pt>
                <c:pt idx="10">
                  <c:v>5.1571222356597141E-3</c:v>
                </c:pt>
                <c:pt idx="11">
                  <c:v>5.4373025318633231E-3</c:v>
                </c:pt>
                <c:pt idx="12">
                  <c:v>5.7173868684374466E-3</c:v>
                </c:pt>
                <c:pt idx="13">
                  <c:v>5.9849446665446995E-3</c:v>
                </c:pt>
                <c:pt idx="14">
                  <c:v>6.2378642619072607E-3</c:v>
                </c:pt>
                <c:pt idx="15">
                  <c:v>6.4830305818923623E-3</c:v>
                </c:pt>
                <c:pt idx="16">
                  <c:v>6.7273943821760124E-3</c:v>
                </c:pt>
                <c:pt idx="17">
                  <c:v>6.9635980360816105E-3</c:v>
                </c:pt>
                <c:pt idx="18">
                  <c:v>7.1947434884130192E-3</c:v>
                </c:pt>
                <c:pt idx="19">
                  <c:v>7.4238005758334785E-3</c:v>
                </c:pt>
                <c:pt idx="20">
                  <c:v>7.6516927439459065E-3</c:v>
                </c:pt>
                <c:pt idx="21">
                  <c:v>7.8727939923540352E-3</c:v>
                </c:pt>
                <c:pt idx="22">
                  <c:v>8.1248312969713112E-3</c:v>
                </c:pt>
                <c:pt idx="23">
                  <c:v>8.3884488810280367E-3</c:v>
                </c:pt>
                <c:pt idx="24">
                  <c:v>8.6724452265259707E-3</c:v>
                </c:pt>
                <c:pt idx="25">
                  <c:v>8.9635493268665298E-3</c:v>
                </c:pt>
                <c:pt idx="26">
                  <c:v>9.2664055329824604E-3</c:v>
                </c:pt>
                <c:pt idx="27">
                  <c:v>9.5768305789114584E-3</c:v>
                </c:pt>
                <c:pt idx="28">
                  <c:v>9.8782383795658259E-3</c:v>
                </c:pt>
                <c:pt idx="29">
                  <c:v>1.0191551049398144E-2</c:v>
                </c:pt>
                <c:pt idx="30">
                  <c:v>1.0562385633570967E-2</c:v>
                </c:pt>
                <c:pt idx="31">
                  <c:v>1.0939614158252843E-2</c:v>
                </c:pt>
                <c:pt idx="32">
                  <c:v>1.1299385872856773E-2</c:v>
                </c:pt>
                <c:pt idx="33">
                  <c:v>1.1631133731895303E-2</c:v>
                </c:pt>
                <c:pt idx="34">
                  <c:v>1.1980586397391231E-2</c:v>
                </c:pt>
                <c:pt idx="35">
                  <c:v>1.2325665214700306E-2</c:v>
                </c:pt>
                <c:pt idx="36">
                  <c:v>1.2642316139550696E-2</c:v>
                </c:pt>
                <c:pt idx="37">
                  <c:v>1.2947520291790674E-2</c:v>
                </c:pt>
                <c:pt idx="38">
                  <c:v>1.3252014992415325E-2</c:v>
                </c:pt>
                <c:pt idx="39">
                  <c:v>1.3534228304325227E-2</c:v>
                </c:pt>
                <c:pt idx="40">
                  <c:v>1.3829857477116014E-2</c:v>
                </c:pt>
                <c:pt idx="41">
                  <c:v>1.4079722240487445E-2</c:v>
                </c:pt>
                <c:pt idx="42">
                  <c:v>1.4333890376153126E-2</c:v>
                </c:pt>
                <c:pt idx="43">
                  <c:v>1.4547586351669585E-2</c:v>
                </c:pt>
                <c:pt idx="44">
                  <c:v>1.4760009897512451E-2</c:v>
                </c:pt>
                <c:pt idx="45">
                  <c:v>1.4962357610321107E-2</c:v>
                </c:pt>
                <c:pt idx="46">
                  <c:v>1.5156025308204526E-2</c:v>
                </c:pt>
                <c:pt idx="47">
                  <c:v>1.5288514732667097E-2</c:v>
                </c:pt>
                <c:pt idx="48">
                  <c:v>1.5418562774696522E-2</c:v>
                </c:pt>
                <c:pt idx="49">
                  <c:v>1.5534086875069896E-2</c:v>
                </c:pt>
                <c:pt idx="50">
                  <c:v>1.563040222044302E-2</c:v>
                </c:pt>
                <c:pt idx="51">
                  <c:v>1.5721081880752222E-2</c:v>
                </c:pt>
                <c:pt idx="52">
                  <c:v>1.5817139732904783E-2</c:v>
                </c:pt>
                <c:pt idx="53">
                  <c:v>1.5905024194661398E-2</c:v>
                </c:pt>
                <c:pt idx="54">
                  <c:v>1.5960446189405592E-2</c:v>
                </c:pt>
                <c:pt idx="55">
                  <c:v>1.5995856777846831E-2</c:v>
                </c:pt>
                <c:pt idx="56">
                  <c:v>1.605319797406235E-2</c:v>
                </c:pt>
                <c:pt idx="57">
                  <c:v>1.6087512450117681E-2</c:v>
                </c:pt>
                <c:pt idx="58">
                  <c:v>1.6108988038703607E-2</c:v>
                </c:pt>
                <c:pt idx="59">
                  <c:v>1.6134234692398011E-2</c:v>
                </c:pt>
                <c:pt idx="60">
                  <c:v>1.6142286842300076E-2</c:v>
                </c:pt>
                <c:pt idx="61">
                  <c:v>1.6123107195140259E-2</c:v>
                </c:pt>
                <c:pt idx="62">
                  <c:v>1.6075943473477319E-2</c:v>
                </c:pt>
                <c:pt idx="63">
                  <c:v>1.6011021337928814E-2</c:v>
                </c:pt>
                <c:pt idx="64">
                  <c:v>1.5894581207921719E-2</c:v>
                </c:pt>
                <c:pt idx="65">
                  <c:v>1.5726664418971623E-2</c:v>
                </c:pt>
                <c:pt idx="66">
                  <c:v>1.5381967295502339E-2</c:v>
                </c:pt>
                <c:pt idx="67">
                  <c:v>1.5049899762282699E-2</c:v>
                </c:pt>
                <c:pt idx="68">
                  <c:v>1.4716673578031867E-2</c:v>
                </c:pt>
                <c:pt idx="69">
                  <c:v>1.4378259043308932E-2</c:v>
                </c:pt>
                <c:pt idx="70">
                  <c:v>1.4040789863543294E-2</c:v>
                </c:pt>
                <c:pt idx="71">
                  <c:v>1.3704066264784886E-2</c:v>
                </c:pt>
                <c:pt idx="72">
                  <c:v>1.3380310612373523E-2</c:v>
                </c:pt>
                <c:pt idx="73">
                  <c:v>1.3057590917275467E-2</c:v>
                </c:pt>
                <c:pt idx="74">
                  <c:v>1.2742809739715701E-2</c:v>
                </c:pt>
                <c:pt idx="75">
                  <c:v>1.2425322211386652E-2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E-4CCC-8A2B-CE2C3D97961B}"/>
            </c:ext>
          </c:extLst>
        </c:ser>
        <c:ser>
          <c:idx val="1"/>
          <c:order val="1"/>
          <c:tx>
            <c:strRef>
              <c:f>Proyecciones!$M$3</c:f>
              <c:strCache>
                <c:ptCount val="1"/>
                <c:pt idx="0">
                  <c:v>BenefAdultMay70+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Proyecciones!$A$4:$A$79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Proyecciones!$P$4:$P$79</c:f>
              <c:numCache>
                <c:formatCode>0.00%</c:formatCode>
                <c:ptCount val="76"/>
                <c:pt idx="0">
                  <c:v>8.6451838963673196E-3</c:v>
                </c:pt>
                <c:pt idx="1">
                  <c:v>8.7991580688728983E-3</c:v>
                </c:pt>
                <c:pt idx="2">
                  <c:v>8.9175266210745896E-3</c:v>
                </c:pt>
                <c:pt idx="3">
                  <c:v>9.0043736353800224E-3</c:v>
                </c:pt>
                <c:pt idx="4">
                  <c:v>9.1163438282628548E-3</c:v>
                </c:pt>
                <c:pt idx="5">
                  <c:v>9.505655465865747E-3</c:v>
                </c:pt>
                <c:pt idx="6">
                  <c:v>9.9285619627917029E-3</c:v>
                </c:pt>
                <c:pt idx="7">
                  <c:v>1.0318530096131217E-2</c:v>
                </c:pt>
                <c:pt idx="8">
                  <c:v>1.070179624567375E-2</c:v>
                </c:pt>
                <c:pt idx="9">
                  <c:v>1.1086844729843648E-2</c:v>
                </c:pt>
                <c:pt idx="10">
                  <c:v>1.1460271634799365E-2</c:v>
                </c:pt>
                <c:pt idx="11">
                  <c:v>1.1820222895355049E-2</c:v>
                </c:pt>
                <c:pt idx="12">
                  <c:v>1.2164652911569034E-2</c:v>
                </c:pt>
                <c:pt idx="13">
                  <c:v>1.246863472196812E-2</c:v>
                </c:pt>
                <c:pt idx="14">
                  <c:v>1.2730335228382163E-2</c:v>
                </c:pt>
                <c:pt idx="15">
                  <c:v>1.2966061163784723E-2</c:v>
                </c:pt>
                <c:pt idx="16">
                  <c:v>1.3190969376815707E-2</c:v>
                </c:pt>
                <c:pt idx="17">
                  <c:v>1.3391534684772324E-2</c:v>
                </c:pt>
                <c:pt idx="18">
                  <c:v>1.3574987713986823E-2</c:v>
                </c:pt>
                <c:pt idx="19">
                  <c:v>1.3747778844136072E-2</c:v>
                </c:pt>
                <c:pt idx="20">
                  <c:v>1.3912168625356188E-2</c:v>
                </c:pt>
                <c:pt idx="21">
                  <c:v>1.4058560700632199E-2</c:v>
                </c:pt>
                <c:pt idx="22">
                  <c:v>1.4254089994686506E-2</c:v>
                </c:pt>
                <c:pt idx="23">
                  <c:v>1.4462842898324195E-2</c:v>
                </c:pt>
                <c:pt idx="24">
                  <c:v>1.4699059705976221E-2</c:v>
                </c:pt>
                <c:pt idx="25">
                  <c:v>1.4939248878110878E-2</c:v>
                </c:pt>
                <c:pt idx="26">
                  <c:v>1.5190828742594188E-2</c:v>
                </c:pt>
                <c:pt idx="27">
                  <c:v>1.5446500933728154E-2</c:v>
                </c:pt>
                <c:pt idx="28">
                  <c:v>1.567974345962829E-2</c:v>
                </c:pt>
                <c:pt idx="29">
                  <c:v>1.5924298514684593E-2</c:v>
                </c:pt>
                <c:pt idx="30">
                  <c:v>1.6249824051647637E-2</c:v>
                </c:pt>
                <c:pt idx="31">
                  <c:v>1.6575172967049755E-2</c:v>
                </c:pt>
                <c:pt idx="32">
                  <c:v>1.6864755034114581E-2</c:v>
                </c:pt>
                <c:pt idx="33">
                  <c:v>1.7104608429257793E-2</c:v>
                </c:pt>
                <c:pt idx="34">
                  <c:v>1.7363168691871347E-2</c:v>
                </c:pt>
                <c:pt idx="35">
                  <c:v>1.7608093163857572E-2</c:v>
                </c:pt>
                <c:pt idx="36">
                  <c:v>1.7806079069789704E-2</c:v>
                </c:pt>
                <c:pt idx="37">
                  <c:v>1.7982667071931486E-2</c:v>
                </c:pt>
                <c:pt idx="38">
                  <c:v>1.8153445195089477E-2</c:v>
                </c:pt>
                <c:pt idx="39">
                  <c:v>1.8289497708547594E-2</c:v>
                </c:pt>
                <c:pt idx="40">
                  <c:v>1.8439809969488016E-2</c:v>
                </c:pt>
                <c:pt idx="41">
                  <c:v>1.8525950316430843E-2</c:v>
                </c:pt>
                <c:pt idx="42">
                  <c:v>1.8615442046952112E-2</c:v>
                </c:pt>
                <c:pt idx="43">
                  <c:v>1.8650751732909719E-2</c:v>
                </c:pt>
                <c:pt idx="44">
                  <c:v>1.8683556832294234E-2</c:v>
                </c:pt>
                <c:pt idx="45">
                  <c:v>1.8702947012901372E-2</c:v>
                </c:pt>
                <c:pt idx="46">
                  <c:v>1.8711142355808053E-2</c:v>
                </c:pt>
                <c:pt idx="47">
                  <c:v>1.8644530161789134E-2</c:v>
                </c:pt>
                <c:pt idx="48">
                  <c:v>1.8576581656260856E-2</c:v>
                </c:pt>
                <c:pt idx="49">
                  <c:v>1.8492960565559387E-2</c:v>
                </c:pt>
                <c:pt idx="50">
                  <c:v>1.8388708494638834E-2</c:v>
                </c:pt>
                <c:pt idx="51">
                  <c:v>1.8280327768316531E-2</c:v>
                </c:pt>
                <c:pt idx="52">
                  <c:v>1.818062038264916E-2</c:v>
                </c:pt>
                <c:pt idx="53">
                  <c:v>1.8073891130297035E-2</c:v>
                </c:pt>
                <c:pt idx="54">
                  <c:v>1.7933085606073693E-2</c:v>
                </c:pt>
                <c:pt idx="55">
                  <c:v>1.7773174197607575E-2</c:v>
                </c:pt>
                <c:pt idx="56">
                  <c:v>1.7640876894574001E-2</c:v>
                </c:pt>
                <c:pt idx="57">
                  <c:v>1.748642657621486E-2</c:v>
                </c:pt>
                <c:pt idx="58">
                  <c:v>1.7321492514735057E-2</c:v>
                </c:pt>
                <c:pt idx="59">
                  <c:v>1.7164079459997875E-2</c:v>
                </c:pt>
                <c:pt idx="60">
                  <c:v>1.6991880886631647E-2</c:v>
                </c:pt>
                <c:pt idx="61">
                  <c:v>1.6794903328271091E-2</c:v>
                </c:pt>
                <c:pt idx="62">
                  <c:v>1.6573137601523007E-2</c:v>
                </c:pt>
                <c:pt idx="63">
                  <c:v>1.6337776875437554E-2</c:v>
                </c:pt>
                <c:pt idx="64">
                  <c:v>1.6055132533254253E-2</c:v>
                </c:pt>
                <c:pt idx="65">
                  <c:v>1.5726664418971619E-2</c:v>
                </c:pt>
                <c:pt idx="66">
                  <c:v>1.5381967295502339E-2</c:v>
                </c:pt>
                <c:pt idx="67">
                  <c:v>1.5049899762282699E-2</c:v>
                </c:pt>
                <c:pt idx="68">
                  <c:v>1.4716673578031867E-2</c:v>
                </c:pt>
                <c:pt idx="69">
                  <c:v>1.4378259043308932E-2</c:v>
                </c:pt>
                <c:pt idx="70">
                  <c:v>1.4040789863543294E-2</c:v>
                </c:pt>
                <c:pt idx="71">
                  <c:v>1.3704066264784886E-2</c:v>
                </c:pt>
                <c:pt idx="72">
                  <c:v>1.3380310612373523E-2</c:v>
                </c:pt>
                <c:pt idx="73">
                  <c:v>1.3057590917275467E-2</c:v>
                </c:pt>
                <c:pt idx="74">
                  <c:v>1.2742809739715701E-2</c:v>
                </c:pt>
                <c:pt idx="75">
                  <c:v>1.2425322211386652E-2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E-4CCC-8A2B-CE2C3D97961B}"/>
            </c:ext>
          </c:extLst>
        </c:ser>
        <c:ser>
          <c:idx val="2"/>
          <c:order val="2"/>
          <c:tx>
            <c:strRef>
              <c:f>Proyecciones!$S$3</c:f>
              <c:strCache>
                <c:ptCount val="1"/>
                <c:pt idx="0">
                  <c:v>PrimaMediaG3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Proyecciones!$S$4:$S$79</c:f>
              <c:numCache>
                <c:formatCode>0.00%</c:formatCode>
                <c:ptCount val="76"/>
                <c:pt idx="0">
                  <c:v>9.0988697398943132E-3</c:v>
                </c:pt>
                <c:pt idx="1">
                  <c:v>9.0988697398943132E-3</c:v>
                </c:pt>
                <c:pt idx="2">
                  <c:v>9.0988697398943132E-3</c:v>
                </c:pt>
                <c:pt idx="3">
                  <c:v>9.0988697398943132E-3</c:v>
                </c:pt>
                <c:pt idx="4">
                  <c:v>9.0988697398943132E-3</c:v>
                </c:pt>
                <c:pt idx="5">
                  <c:v>9.0988697398943132E-3</c:v>
                </c:pt>
                <c:pt idx="6">
                  <c:v>9.0988697398943132E-3</c:v>
                </c:pt>
                <c:pt idx="7">
                  <c:v>9.0988697398943132E-3</c:v>
                </c:pt>
                <c:pt idx="8">
                  <c:v>9.0988697398943132E-3</c:v>
                </c:pt>
                <c:pt idx="9">
                  <c:v>9.0988697398943132E-3</c:v>
                </c:pt>
                <c:pt idx="10">
                  <c:v>9.0988697398943132E-3</c:v>
                </c:pt>
                <c:pt idx="11">
                  <c:v>9.0988697398943132E-3</c:v>
                </c:pt>
                <c:pt idx="12">
                  <c:v>9.0988697398943132E-3</c:v>
                </c:pt>
                <c:pt idx="13">
                  <c:v>9.0988697398943132E-3</c:v>
                </c:pt>
                <c:pt idx="14">
                  <c:v>9.0988697398943132E-3</c:v>
                </c:pt>
                <c:pt idx="15">
                  <c:v>9.0988697398943132E-3</c:v>
                </c:pt>
                <c:pt idx="16">
                  <c:v>9.0988697398943132E-3</c:v>
                </c:pt>
                <c:pt idx="17">
                  <c:v>9.0988697398943132E-3</c:v>
                </c:pt>
                <c:pt idx="18">
                  <c:v>9.0988697398943132E-3</c:v>
                </c:pt>
                <c:pt idx="19">
                  <c:v>9.0988697398943132E-3</c:v>
                </c:pt>
                <c:pt idx="20">
                  <c:v>9.0988697398943132E-3</c:v>
                </c:pt>
                <c:pt idx="21">
                  <c:v>9.0988697398943132E-3</c:v>
                </c:pt>
                <c:pt idx="22">
                  <c:v>9.0988697398943132E-3</c:v>
                </c:pt>
                <c:pt idx="23">
                  <c:v>9.0988697398943132E-3</c:v>
                </c:pt>
                <c:pt idx="24">
                  <c:v>9.0988697398943132E-3</c:v>
                </c:pt>
                <c:pt idx="25">
                  <c:v>9.0988697398943132E-3</c:v>
                </c:pt>
                <c:pt idx="26">
                  <c:v>9.0988697398943132E-3</c:v>
                </c:pt>
                <c:pt idx="27">
                  <c:v>9.0988697398943132E-3</c:v>
                </c:pt>
                <c:pt idx="28">
                  <c:v>9.0988697398943132E-3</c:v>
                </c:pt>
                <c:pt idx="29">
                  <c:v>9.0988697398943132E-3</c:v>
                </c:pt>
                <c:pt idx="30">
                  <c:v>9.0988697398943132E-3</c:v>
                </c:pt>
                <c:pt idx="31">
                  <c:v>9.0988697398943132E-3</c:v>
                </c:pt>
                <c:pt idx="32">
                  <c:v>9.0988697398943132E-3</c:v>
                </c:pt>
                <c:pt idx="33">
                  <c:v>9.0988697398943132E-3</c:v>
                </c:pt>
                <c:pt idx="34">
                  <c:v>9.0988697398943132E-3</c:v>
                </c:pt>
                <c:pt idx="35">
                  <c:v>9.0988697398943132E-3</c:v>
                </c:pt>
                <c:pt idx="36">
                  <c:v>9.0988697398943132E-3</c:v>
                </c:pt>
                <c:pt idx="37">
                  <c:v>9.0988697398943132E-3</c:v>
                </c:pt>
                <c:pt idx="38">
                  <c:v>9.0988697398943132E-3</c:v>
                </c:pt>
                <c:pt idx="39">
                  <c:v>9.0988697398943132E-3</c:v>
                </c:pt>
                <c:pt idx="40">
                  <c:v>9.0988697398943132E-3</c:v>
                </c:pt>
                <c:pt idx="41">
                  <c:v>9.0988697398943132E-3</c:v>
                </c:pt>
                <c:pt idx="42">
                  <c:v>9.0988697398943132E-3</c:v>
                </c:pt>
                <c:pt idx="43">
                  <c:v>9.0988697398943132E-3</c:v>
                </c:pt>
                <c:pt idx="44">
                  <c:v>9.0988697398943132E-3</c:v>
                </c:pt>
                <c:pt idx="45">
                  <c:v>9.0988697398943132E-3</c:v>
                </c:pt>
                <c:pt idx="46">
                  <c:v>9.0988697398943132E-3</c:v>
                </c:pt>
                <c:pt idx="47">
                  <c:v>9.0988697398943132E-3</c:v>
                </c:pt>
                <c:pt idx="48">
                  <c:v>9.0988697398943132E-3</c:v>
                </c:pt>
                <c:pt idx="49">
                  <c:v>9.0988697398943132E-3</c:v>
                </c:pt>
                <c:pt idx="50">
                  <c:v>9.0988697398943132E-3</c:v>
                </c:pt>
                <c:pt idx="51">
                  <c:v>9.0988697398943132E-3</c:v>
                </c:pt>
                <c:pt idx="52">
                  <c:v>9.0988697398943132E-3</c:v>
                </c:pt>
                <c:pt idx="53">
                  <c:v>9.0988697398943132E-3</c:v>
                </c:pt>
                <c:pt idx="54">
                  <c:v>9.0988697398943132E-3</c:v>
                </c:pt>
                <c:pt idx="55">
                  <c:v>9.0988697398943132E-3</c:v>
                </c:pt>
                <c:pt idx="56">
                  <c:v>9.0988697398943132E-3</c:v>
                </c:pt>
                <c:pt idx="57">
                  <c:v>9.0988697398943132E-3</c:v>
                </c:pt>
                <c:pt idx="58">
                  <c:v>9.0988697398943132E-3</c:v>
                </c:pt>
                <c:pt idx="59">
                  <c:v>9.0988697398943132E-3</c:v>
                </c:pt>
                <c:pt idx="60">
                  <c:v>9.0988697398943132E-3</c:v>
                </c:pt>
                <c:pt idx="61">
                  <c:v>9.0988697398943132E-3</c:v>
                </c:pt>
                <c:pt idx="62">
                  <c:v>9.0988697398943132E-3</c:v>
                </c:pt>
                <c:pt idx="63">
                  <c:v>9.0988697398943132E-3</c:v>
                </c:pt>
                <c:pt idx="64">
                  <c:v>9.0988697398943132E-3</c:v>
                </c:pt>
                <c:pt idx="65">
                  <c:v>9.0988697398943132E-3</c:v>
                </c:pt>
                <c:pt idx="66">
                  <c:v>9.0988697398943132E-3</c:v>
                </c:pt>
                <c:pt idx="67">
                  <c:v>9.0988697398943132E-3</c:v>
                </c:pt>
                <c:pt idx="68">
                  <c:v>9.0988697398943132E-3</c:v>
                </c:pt>
                <c:pt idx="69">
                  <c:v>9.0988697398943132E-3</c:v>
                </c:pt>
                <c:pt idx="70">
                  <c:v>9.0988697398943132E-3</c:v>
                </c:pt>
                <c:pt idx="71">
                  <c:v>9.0988697398943132E-3</c:v>
                </c:pt>
                <c:pt idx="72">
                  <c:v>9.0988697398943132E-3</c:v>
                </c:pt>
                <c:pt idx="73">
                  <c:v>9.0988697398943132E-3</c:v>
                </c:pt>
                <c:pt idx="74">
                  <c:v>9.0988697398943132E-3</c:v>
                </c:pt>
                <c:pt idx="75">
                  <c:v>9.0988697398943132E-3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9-443D-9E1D-A7426D5DA6D8}"/>
            </c:ext>
          </c:extLst>
        </c:ser>
        <c:ser>
          <c:idx val="3"/>
          <c:order val="3"/>
          <c:tx>
            <c:strRef>
              <c:f>Proyecciones!$T$3</c:f>
              <c:strCache>
                <c:ptCount val="1"/>
                <c:pt idx="0">
                  <c:v>PrimaMediaAdultMay70+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Proyecciones!$T$4:$T$79</c:f>
              <c:numCache>
                <c:formatCode>0.00%</c:formatCode>
                <c:ptCount val="76"/>
                <c:pt idx="0">
                  <c:v>1.4003982368914562E-2</c:v>
                </c:pt>
                <c:pt idx="1">
                  <c:v>1.4003982368914562E-2</c:v>
                </c:pt>
                <c:pt idx="2">
                  <c:v>1.4003982368914562E-2</c:v>
                </c:pt>
                <c:pt idx="3">
                  <c:v>1.4003982368914562E-2</c:v>
                </c:pt>
                <c:pt idx="4">
                  <c:v>1.4003982368914562E-2</c:v>
                </c:pt>
                <c:pt idx="5">
                  <c:v>1.4003982368914562E-2</c:v>
                </c:pt>
                <c:pt idx="6">
                  <c:v>1.4003982368914562E-2</c:v>
                </c:pt>
                <c:pt idx="7">
                  <c:v>1.4003982368914562E-2</c:v>
                </c:pt>
                <c:pt idx="8">
                  <c:v>1.4003982368914562E-2</c:v>
                </c:pt>
                <c:pt idx="9">
                  <c:v>1.4003982368914562E-2</c:v>
                </c:pt>
                <c:pt idx="10">
                  <c:v>1.4003982368914562E-2</c:v>
                </c:pt>
                <c:pt idx="11">
                  <c:v>1.4003982368914562E-2</c:v>
                </c:pt>
                <c:pt idx="12">
                  <c:v>1.4003982368914562E-2</c:v>
                </c:pt>
                <c:pt idx="13">
                  <c:v>1.4003982368914562E-2</c:v>
                </c:pt>
                <c:pt idx="14">
                  <c:v>1.4003982368914562E-2</c:v>
                </c:pt>
                <c:pt idx="15">
                  <c:v>1.4003982368914562E-2</c:v>
                </c:pt>
                <c:pt idx="16">
                  <c:v>1.4003982368914562E-2</c:v>
                </c:pt>
                <c:pt idx="17">
                  <c:v>1.4003982368914562E-2</c:v>
                </c:pt>
                <c:pt idx="18">
                  <c:v>1.4003982368914562E-2</c:v>
                </c:pt>
                <c:pt idx="19">
                  <c:v>1.4003982368914562E-2</c:v>
                </c:pt>
                <c:pt idx="20">
                  <c:v>1.4003982368914562E-2</c:v>
                </c:pt>
                <c:pt idx="21">
                  <c:v>1.4003982368914562E-2</c:v>
                </c:pt>
                <c:pt idx="22">
                  <c:v>1.4003982368914562E-2</c:v>
                </c:pt>
                <c:pt idx="23">
                  <c:v>1.4003982368914562E-2</c:v>
                </c:pt>
                <c:pt idx="24">
                  <c:v>1.4003982368914562E-2</c:v>
                </c:pt>
                <c:pt idx="25">
                  <c:v>1.4003982368914562E-2</c:v>
                </c:pt>
                <c:pt idx="26">
                  <c:v>1.4003982368914562E-2</c:v>
                </c:pt>
                <c:pt idx="27">
                  <c:v>1.4003982368914562E-2</c:v>
                </c:pt>
                <c:pt idx="28">
                  <c:v>1.4003982368914562E-2</c:v>
                </c:pt>
                <c:pt idx="29">
                  <c:v>1.4003982368914562E-2</c:v>
                </c:pt>
                <c:pt idx="30">
                  <c:v>1.4003982368914562E-2</c:v>
                </c:pt>
                <c:pt idx="31">
                  <c:v>1.4003982368914562E-2</c:v>
                </c:pt>
                <c:pt idx="32">
                  <c:v>1.4003982368914562E-2</c:v>
                </c:pt>
                <c:pt idx="33">
                  <c:v>1.4003982368914562E-2</c:v>
                </c:pt>
                <c:pt idx="34">
                  <c:v>1.4003982368914562E-2</c:v>
                </c:pt>
                <c:pt idx="35">
                  <c:v>1.4003982368914562E-2</c:v>
                </c:pt>
                <c:pt idx="36">
                  <c:v>1.4003982368914562E-2</c:v>
                </c:pt>
                <c:pt idx="37">
                  <c:v>1.4003982368914562E-2</c:v>
                </c:pt>
                <c:pt idx="38">
                  <c:v>1.4003982368914562E-2</c:v>
                </c:pt>
                <c:pt idx="39">
                  <c:v>1.4003982368914562E-2</c:v>
                </c:pt>
                <c:pt idx="40">
                  <c:v>1.4003982368914562E-2</c:v>
                </c:pt>
                <c:pt idx="41">
                  <c:v>1.4003982368914562E-2</c:v>
                </c:pt>
                <c:pt idx="42">
                  <c:v>1.4003982368914562E-2</c:v>
                </c:pt>
                <c:pt idx="43">
                  <c:v>1.4003982368914562E-2</c:v>
                </c:pt>
                <c:pt idx="44">
                  <c:v>1.4003982368914562E-2</c:v>
                </c:pt>
                <c:pt idx="45">
                  <c:v>1.4003982368914562E-2</c:v>
                </c:pt>
                <c:pt idx="46">
                  <c:v>1.4003982368914562E-2</c:v>
                </c:pt>
                <c:pt idx="47">
                  <c:v>1.4003982368914562E-2</c:v>
                </c:pt>
                <c:pt idx="48">
                  <c:v>1.4003982368914562E-2</c:v>
                </c:pt>
                <c:pt idx="49">
                  <c:v>1.4003982368914562E-2</c:v>
                </c:pt>
                <c:pt idx="50">
                  <c:v>1.4003982368914562E-2</c:v>
                </c:pt>
                <c:pt idx="51">
                  <c:v>1.4003982368914562E-2</c:v>
                </c:pt>
                <c:pt idx="52">
                  <c:v>1.4003982368914562E-2</c:v>
                </c:pt>
                <c:pt idx="53">
                  <c:v>1.4003982368914562E-2</c:v>
                </c:pt>
                <c:pt idx="54">
                  <c:v>1.4003982368914562E-2</c:v>
                </c:pt>
                <c:pt idx="55">
                  <c:v>1.4003982368914562E-2</c:v>
                </c:pt>
                <c:pt idx="56">
                  <c:v>1.4003982368914562E-2</c:v>
                </c:pt>
                <c:pt idx="57">
                  <c:v>1.4003982368914562E-2</c:v>
                </c:pt>
                <c:pt idx="58">
                  <c:v>1.4003982368914562E-2</c:v>
                </c:pt>
                <c:pt idx="59">
                  <c:v>1.4003982368914562E-2</c:v>
                </c:pt>
                <c:pt idx="60">
                  <c:v>1.4003982368914562E-2</c:v>
                </c:pt>
                <c:pt idx="61">
                  <c:v>1.4003982368914562E-2</c:v>
                </c:pt>
                <c:pt idx="62">
                  <c:v>1.4003982368914562E-2</c:v>
                </c:pt>
                <c:pt idx="63">
                  <c:v>1.4003982368914562E-2</c:v>
                </c:pt>
                <c:pt idx="64">
                  <c:v>1.4003982368914562E-2</c:v>
                </c:pt>
                <c:pt idx="65">
                  <c:v>1.4003982368914562E-2</c:v>
                </c:pt>
                <c:pt idx="66">
                  <c:v>1.4003982368914562E-2</c:v>
                </c:pt>
                <c:pt idx="67">
                  <c:v>1.4003982368914562E-2</c:v>
                </c:pt>
                <c:pt idx="68">
                  <c:v>1.4003982368914562E-2</c:v>
                </c:pt>
                <c:pt idx="69">
                  <c:v>1.4003982368914562E-2</c:v>
                </c:pt>
                <c:pt idx="70">
                  <c:v>1.4003982368914562E-2</c:v>
                </c:pt>
                <c:pt idx="71">
                  <c:v>1.4003982368914562E-2</c:v>
                </c:pt>
                <c:pt idx="72">
                  <c:v>1.4003982368914562E-2</c:v>
                </c:pt>
                <c:pt idx="73">
                  <c:v>1.4003982368914562E-2</c:v>
                </c:pt>
                <c:pt idx="74">
                  <c:v>1.4003982368914562E-2</c:v>
                </c:pt>
                <c:pt idx="75">
                  <c:v>1.4003982368914562E-2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D9-443D-9E1D-A7426D5DA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0592"/>
        <c:axId val="15478832"/>
      </c:lineChart>
      <c:catAx>
        <c:axId val="1546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78832"/>
        <c:crosses val="autoZero"/>
        <c:auto val="1"/>
        <c:lblAlgn val="ctr"/>
        <c:lblOffset val="100"/>
        <c:noMultiLvlLbl val="0"/>
      </c:catAx>
      <c:valAx>
        <c:axId val="1547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6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200" b="1"/>
              <a:t>Proyección Prima</a:t>
            </a:r>
            <a:r>
              <a:rPr lang="es-CR" sz="1200" b="1" baseline="0"/>
              <a:t> de Reparto PIB (hasta el año  2060)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Proyecciones!$L$3</c:f>
              <c:strCache>
                <c:ptCount val="1"/>
                <c:pt idx="0">
                  <c:v>Benef G3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Proyecciones!$A$4:$A$39</c:f>
              <c:numCache>
                <c:formatCode>General</c:formatCode>
                <c:ptCount val="3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</c:numCache>
            </c:numRef>
          </c:cat>
          <c:val>
            <c:numRef>
              <c:f>Proyecciones!$O$4:$O$39</c:f>
              <c:numCache>
                <c:formatCode>0.00%</c:formatCode>
                <c:ptCount val="36"/>
                <c:pt idx="0">
                  <c:v>3.025814363728562E-3</c:v>
                </c:pt>
                <c:pt idx="1">
                  <c:v>3.1676969047942437E-3</c:v>
                </c:pt>
                <c:pt idx="2">
                  <c:v>3.2994848497975978E-3</c:v>
                </c:pt>
                <c:pt idx="3">
                  <c:v>3.4216619814444091E-3</c:v>
                </c:pt>
                <c:pt idx="4">
                  <c:v>3.5553740930225142E-3</c:v>
                </c:pt>
                <c:pt idx="5">
                  <c:v>3.8022621863462985E-3</c:v>
                </c:pt>
                <c:pt idx="6">
                  <c:v>4.070710404744598E-3</c:v>
                </c:pt>
                <c:pt idx="7">
                  <c:v>4.333782640375111E-3</c:v>
                </c:pt>
                <c:pt idx="8">
                  <c:v>4.6017723856397134E-3</c:v>
                </c:pt>
                <c:pt idx="9">
                  <c:v>4.8782116811312065E-3</c:v>
                </c:pt>
                <c:pt idx="10">
                  <c:v>5.1571222356597141E-3</c:v>
                </c:pt>
                <c:pt idx="11">
                  <c:v>5.4373025318633231E-3</c:v>
                </c:pt>
                <c:pt idx="12">
                  <c:v>5.7173868684374466E-3</c:v>
                </c:pt>
                <c:pt idx="13">
                  <c:v>5.9849446665446995E-3</c:v>
                </c:pt>
                <c:pt idx="14">
                  <c:v>6.2378642619072607E-3</c:v>
                </c:pt>
                <c:pt idx="15">
                  <c:v>6.4830305818923623E-3</c:v>
                </c:pt>
                <c:pt idx="16">
                  <c:v>6.7273943821760124E-3</c:v>
                </c:pt>
                <c:pt idx="17">
                  <c:v>6.9635980360816105E-3</c:v>
                </c:pt>
                <c:pt idx="18">
                  <c:v>7.1947434884130192E-3</c:v>
                </c:pt>
                <c:pt idx="19">
                  <c:v>7.4238005758334785E-3</c:v>
                </c:pt>
                <c:pt idx="20">
                  <c:v>7.6516927439459065E-3</c:v>
                </c:pt>
                <c:pt idx="21">
                  <c:v>7.8727939923540352E-3</c:v>
                </c:pt>
                <c:pt idx="22">
                  <c:v>8.1248312969713112E-3</c:v>
                </c:pt>
                <c:pt idx="23">
                  <c:v>8.3884488810280367E-3</c:v>
                </c:pt>
                <c:pt idx="24">
                  <c:v>8.6724452265259707E-3</c:v>
                </c:pt>
                <c:pt idx="25">
                  <c:v>8.9635493268665298E-3</c:v>
                </c:pt>
                <c:pt idx="26">
                  <c:v>9.2664055329824604E-3</c:v>
                </c:pt>
                <c:pt idx="27">
                  <c:v>9.5768305789114584E-3</c:v>
                </c:pt>
                <c:pt idx="28">
                  <c:v>9.8782383795658259E-3</c:v>
                </c:pt>
                <c:pt idx="29">
                  <c:v>1.0191551049398144E-2</c:v>
                </c:pt>
                <c:pt idx="30">
                  <c:v>1.0562385633570967E-2</c:v>
                </c:pt>
                <c:pt idx="31">
                  <c:v>1.0939614158252843E-2</c:v>
                </c:pt>
                <c:pt idx="32">
                  <c:v>1.1299385872856773E-2</c:v>
                </c:pt>
                <c:pt idx="33">
                  <c:v>1.1631133731895303E-2</c:v>
                </c:pt>
                <c:pt idx="34">
                  <c:v>1.1980586397391231E-2</c:v>
                </c:pt>
                <c:pt idx="35">
                  <c:v>1.2325665214700306E-2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C-4AAE-8BB7-006DB5B87152}"/>
            </c:ext>
          </c:extLst>
        </c:ser>
        <c:ser>
          <c:idx val="1"/>
          <c:order val="1"/>
          <c:tx>
            <c:strRef>
              <c:f>Proyecciones!$M$3</c:f>
              <c:strCache>
                <c:ptCount val="1"/>
                <c:pt idx="0">
                  <c:v>BenefAdultMay70+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Proyecciones!$A$4:$A$39</c:f>
              <c:numCache>
                <c:formatCode>General</c:formatCode>
                <c:ptCount val="3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</c:numCache>
            </c:numRef>
          </c:cat>
          <c:val>
            <c:numRef>
              <c:f>Proyecciones!$P$4:$P$39</c:f>
              <c:numCache>
                <c:formatCode>0.00%</c:formatCode>
                <c:ptCount val="36"/>
                <c:pt idx="0">
                  <c:v>8.6451838963673196E-3</c:v>
                </c:pt>
                <c:pt idx="1">
                  <c:v>8.7991580688728983E-3</c:v>
                </c:pt>
                <c:pt idx="2">
                  <c:v>8.9175266210745896E-3</c:v>
                </c:pt>
                <c:pt idx="3">
                  <c:v>9.0043736353800224E-3</c:v>
                </c:pt>
                <c:pt idx="4">
                  <c:v>9.1163438282628548E-3</c:v>
                </c:pt>
                <c:pt idx="5">
                  <c:v>9.505655465865747E-3</c:v>
                </c:pt>
                <c:pt idx="6">
                  <c:v>9.9285619627917029E-3</c:v>
                </c:pt>
                <c:pt idx="7">
                  <c:v>1.0318530096131217E-2</c:v>
                </c:pt>
                <c:pt idx="8">
                  <c:v>1.070179624567375E-2</c:v>
                </c:pt>
                <c:pt idx="9">
                  <c:v>1.1086844729843648E-2</c:v>
                </c:pt>
                <c:pt idx="10">
                  <c:v>1.1460271634799365E-2</c:v>
                </c:pt>
                <c:pt idx="11">
                  <c:v>1.1820222895355049E-2</c:v>
                </c:pt>
                <c:pt idx="12">
                  <c:v>1.2164652911569034E-2</c:v>
                </c:pt>
                <c:pt idx="13">
                  <c:v>1.246863472196812E-2</c:v>
                </c:pt>
                <c:pt idx="14">
                  <c:v>1.2730335228382163E-2</c:v>
                </c:pt>
                <c:pt idx="15">
                  <c:v>1.2966061163784723E-2</c:v>
                </c:pt>
                <c:pt idx="16">
                  <c:v>1.3190969376815707E-2</c:v>
                </c:pt>
                <c:pt idx="17">
                  <c:v>1.3391534684772324E-2</c:v>
                </c:pt>
                <c:pt idx="18">
                  <c:v>1.3574987713986823E-2</c:v>
                </c:pt>
                <c:pt idx="19">
                  <c:v>1.3747778844136072E-2</c:v>
                </c:pt>
                <c:pt idx="20">
                  <c:v>1.3912168625356188E-2</c:v>
                </c:pt>
                <c:pt idx="21">
                  <c:v>1.4058560700632199E-2</c:v>
                </c:pt>
                <c:pt idx="22">
                  <c:v>1.4254089994686506E-2</c:v>
                </c:pt>
                <c:pt idx="23">
                  <c:v>1.4462842898324195E-2</c:v>
                </c:pt>
                <c:pt idx="24">
                  <c:v>1.4699059705976221E-2</c:v>
                </c:pt>
                <c:pt idx="25">
                  <c:v>1.4939248878110878E-2</c:v>
                </c:pt>
                <c:pt idx="26">
                  <c:v>1.5190828742594188E-2</c:v>
                </c:pt>
                <c:pt idx="27">
                  <c:v>1.5446500933728154E-2</c:v>
                </c:pt>
                <c:pt idx="28">
                  <c:v>1.567974345962829E-2</c:v>
                </c:pt>
                <c:pt idx="29">
                  <c:v>1.5924298514684593E-2</c:v>
                </c:pt>
                <c:pt idx="30">
                  <c:v>1.6249824051647637E-2</c:v>
                </c:pt>
                <c:pt idx="31">
                  <c:v>1.6575172967049755E-2</c:v>
                </c:pt>
                <c:pt idx="32">
                  <c:v>1.6864755034114581E-2</c:v>
                </c:pt>
                <c:pt idx="33">
                  <c:v>1.7104608429257793E-2</c:v>
                </c:pt>
                <c:pt idx="34">
                  <c:v>1.7363168691871347E-2</c:v>
                </c:pt>
                <c:pt idx="35">
                  <c:v>1.7608093163857572E-2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C-4AAE-8BB7-006DB5B87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0592"/>
        <c:axId val="15478832"/>
      </c:lineChart>
      <c:catAx>
        <c:axId val="1546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78832"/>
        <c:crosses val="autoZero"/>
        <c:auto val="1"/>
        <c:lblAlgn val="ctr"/>
        <c:lblOffset val="100"/>
        <c:noMultiLvlLbl val="0"/>
      </c:catAx>
      <c:valAx>
        <c:axId val="1547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546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Crecimiento del Ingreso</a:t>
            </a:r>
            <a:r>
              <a:rPr lang="es-CR" baseline="0"/>
              <a:t> Total y Gasto Total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1281714785651793"/>
          <c:y val="0.17171296296296296"/>
          <c:w val="0.65107174103237098"/>
          <c:h val="0.58912839020122487"/>
        </c:manualLayout>
      </c:layout>
      <c:lineChart>
        <c:grouping val="standard"/>
        <c:varyColors val="0"/>
        <c:ser>
          <c:idx val="0"/>
          <c:order val="0"/>
          <c:tx>
            <c:strRef>
              <c:f>FinVA!$M$3</c:f>
              <c:strCache>
                <c:ptCount val="1"/>
                <c:pt idx="0">
                  <c:v>Crecimiento Ingreso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FinVA!$A$4:$A$102</c:f>
              <c:numCache>
                <c:formatCode>General</c:formatCode>
                <c:ptCount val="99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  <c:pt idx="51">
                  <c:v>2074</c:v>
                </c:pt>
                <c:pt idx="52">
                  <c:v>2075</c:v>
                </c:pt>
                <c:pt idx="53">
                  <c:v>2076</c:v>
                </c:pt>
                <c:pt idx="54">
                  <c:v>2077</c:v>
                </c:pt>
                <c:pt idx="55">
                  <c:v>2078</c:v>
                </c:pt>
                <c:pt idx="56">
                  <c:v>2079</c:v>
                </c:pt>
                <c:pt idx="57">
                  <c:v>2080</c:v>
                </c:pt>
                <c:pt idx="58">
                  <c:v>2081</c:v>
                </c:pt>
                <c:pt idx="59">
                  <c:v>2082</c:v>
                </c:pt>
                <c:pt idx="60">
                  <c:v>2083</c:v>
                </c:pt>
                <c:pt idx="61">
                  <c:v>2084</c:v>
                </c:pt>
                <c:pt idx="62">
                  <c:v>2085</c:v>
                </c:pt>
                <c:pt idx="63">
                  <c:v>2086</c:v>
                </c:pt>
                <c:pt idx="64">
                  <c:v>2087</c:v>
                </c:pt>
                <c:pt idx="65">
                  <c:v>2088</c:v>
                </c:pt>
                <c:pt idx="66">
                  <c:v>2089</c:v>
                </c:pt>
                <c:pt idx="67">
                  <c:v>2090</c:v>
                </c:pt>
                <c:pt idx="68">
                  <c:v>2091</c:v>
                </c:pt>
                <c:pt idx="69">
                  <c:v>2092</c:v>
                </c:pt>
                <c:pt idx="70">
                  <c:v>2093</c:v>
                </c:pt>
                <c:pt idx="71">
                  <c:v>2094</c:v>
                </c:pt>
                <c:pt idx="72">
                  <c:v>2095</c:v>
                </c:pt>
                <c:pt idx="73">
                  <c:v>2096</c:v>
                </c:pt>
                <c:pt idx="74">
                  <c:v>2097</c:v>
                </c:pt>
                <c:pt idx="75">
                  <c:v>2098</c:v>
                </c:pt>
                <c:pt idx="76">
                  <c:v>2099</c:v>
                </c:pt>
                <c:pt idx="77">
                  <c:v>2100</c:v>
                </c:pt>
                <c:pt idx="78">
                  <c:v>2101</c:v>
                </c:pt>
                <c:pt idx="79">
                  <c:v>2102</c:v>
                </c:pt>
                <c:pt idx="80">
                  <c:v>2103</c:v>
                </c:pt>
                <c:pt idx="81">
                  <c:v>2104</c:v>
                </c:pt>
                <c:pt idx="82">
                  <c:v>2105</c:v>
                </c:pt>
                <c:pt idx="83">
                  <c:v>2106</c:v>
                </c:pt>
                <c:pt idx="84">
                  <c:v>2107</c:v>
                </c:pt>
                <c:pt idx="85">
                  <c:v>2108</c:v>
                </c:pt>
                <c:pt idx="86">
                  <c:v>2109</c:v>
                </c:pt>
                <c:pt idx="87">
                  <c:v>2110</c:v>
                </c:pt>
                <c:pt idx="88">
                  <c:v>2111</c:v>
                </c:pt>
                <c:pt idx="89">
                  <c:v>2112</c:v>
                </c:pt>
                <c:pt idx="90">
                  <c:v>2113</c:v>
                </c:pt>
                <c:pt idx="91">
                  <c:v>2114</c:v>
                </c:pt>
                <c:pt idx="92">
                  <c:v>2115</c:v>
                </c:pt>
                <c:pt idx="93">
                  <c:v>2116</c:v>
                </c:pt>
                <c:pt idx="94">
                  <c:v>2117</c:v>
                </c:pt>
                <c:pt idx="95">
                  <c:v>2118</c:v>
                </c:pt>
                <c:pt idx="96">
                  <c:v>2119</c:v>
                </c:pt>
                <c:pt idx="97">
                  <c:v>2120</c:v>
                </c:pt>
                <c:pt idx="98">
                  <c:v>2121</c:v>
                </c:pt>
              </c:numCache>
            </c:numRef>
          </c:cat>
          <c:val>
            <c:numRef>
              <c:f>FinVA!$M$4:$M$102</c:f>
              <c:numCache>
                <c:formatCode>0.00%</c:formatCode>
                <c:ptCount val="99"/>
                <c:pt idx="1">
                  <c:v>8.7614867289816489E-2</c:v>
                </c:pt>
                <c:pt idx="2">
                  <c:v>6.2872256886663758E-2</c:v>
                </c:pt>
                <c:pt idx="3">
                  <c:v>0.13104860972194432</c:v>
                </c:pt>
                <c:pt idx="4">
                  <c:v>8.2057094022898625E-2</c:v>
                </c:pt>
                <c:pt idx="5">
                  <c:v>7.8245129075521502E-2</c:v>
                </c:pt>
                <c:pt idx="6">
                  <c:v>0.12088117316202296</c:v>
                </c:pt>
                <c:pt idx="7">
                  <c:v>7.5057306114912237E-2</c:v>
                </c:pt>
                <c:pt idx="8">
                  <c:v>7.3620850272849259E-2</c:v>
                </c:pt>
                <c:pt idx="9">
                  <c:v>7.2183898995409557E-2</c:v>
                </c:pt>
                <c:pt idx="10">
                  <c:v>7.0995536259404579E-2</c:v>
                </c:pt>
                <c:pt idx="11">
                  <c:v>7.0432373172232277E-2</c:v>
                </c:pt>
                <c:pt idx="12">
                  <c:v>6.9191905711529333E-2</c:v>
                </c:pt>
                <c:pt idx="13">
                  <c:v>6.8136634651092987E-2</c:v>
                </c:pt>
                <c:pt idx="14">
                  <c:v>6.7120947784678364E-2</c:v>
                </c:pt>
                <c:pt idx="15">
                  <c:v>6.6401652991165516E-2</c:v>
                </c:pt>
                <c:pt idx="16">
                  <c:v>6.5320283646437938E-2</c:v>
                </c:pt>
                <c:pt idx="17">
                  <c:v>6.4522715071432923E-2</c:v>
                </c:pt>
                <c:pt idx="18">
                  <c:v>6.2765395985470596E-2</c:v>
                </c:pt>
                <c:pt idx="19">
                  <c:v>6.1736978342543214E-2</c:v>
                </c:pt>
                <c:pt idx="20">
                  <c:v>5.9974803829377699E-2</c:v>
                </c:pt>
                <c:pt idx="21">
                  <c:v>5.9078956570893792E-2</c:v>
                </c:pt>
                <c:pt idx="22">
                  <c:v>5.7685347845398027E-2</c:v>
                </c:pt>
                <c:pt idx="23">
                  <c:v>5.6311249788555173E-2</c:v>
                </c:pt>
                <c:pt idx="24">
                  <c:v>5.5537010882209303E-2</c:v>
                </c:pt>
                <c:pt idx="25">
                  <c:v>5.409869283573765E-2</c:v>
                </c:pt>
                <c:pt idx="26">
                  <c:v>5.3224596288803383E-2</c:v>
                </c:pt>
                <c:pt idx="27">
                  <c:v>5.1448517007739447E-2</c:v>
                </c:pt>
                <c:pt idx="28">
                  <c:v>4.9714543612499718E-2</c:v>
                </c:pt>
                <c:pt idx="29">
                  <c:v>4.9623996389309921E-2</c:v>
                </c:pt>
                <c:pt idx="30">
                  <c:v>4.9495196679661069E-2</c:v>
                </c:pt>
                <c:pt idx="31">
                  <c:v>4.806062676557632E-2</c:v>
                </c:pt>
                <c:pt idx="32">
                  <c:v>4.7490225920310936E-2</c:v>
                </c:pt>
                <c:pt idx="33">
                  <c:v>4.6318789563141394E-2</c:v>
                </c:pt>
                <c:pt idx="34">
                  <c:v>4.6000977124984299E-2</c:v>
                </c:pt>
                <c:pt idx="35">
                  <c:v>4.5022872938458081E-2</c:v>
                </c:pt>
                <c:pt idx="36">
                  <c:v>4.5263959663699671E-2</c:v>
                </c:pt>
                <c:pt idx="37">
                  <c:v>4.5321474494959935E-2</c:v>
                </c:pt>
                <c:pt idx="38">
                  <c:v>4.5984923844559988E-2</c:v>
                </c:pt>
                <c:pt idx="39">
                  <c:v>4.6867942261687778E-2</c:v>
                </c:pt>
                <c:pt idx="40">
                  <c:v>4.7209511855885067E-2</c:v>
                </c:pt>
                <c:pt idx="41">
                  <c:v>4.9248495438591888E-2</c:v>
                </c:pt>
                <c:pt idx="42">
                  <c:v>5.0347374889671448E-2</c:v>
                </c:pt>
                <c:pt idx="43">
                  <c:v>5.1292939112066671E-2</c:v>
                </c:pt>
                <c:pt idx="44">
                  <c:v>5.1807610387961223E-2</c:v>
                </c:pt>
                <c:pt idx="45">
                  <c:v>5.2422520800813555E-2</c:v>
                </c:pt>
                <c:pt idx="46">
                  <c:v>5.2363615675385722E-2</c:v>
                </c:pt>
                <c:pt idx="47">
                  <c:v>5.3738815760187908E-2</c:v>
                </c:pt>
                <c:pt idx="48">
                  <c:v>5.597032000522062E-2</c:v>
                </c:pt>
                <c:pt idx="49">
                  <c:v>5.6806780931461409E-2</c:v>
                </c:pt>
                <c:pt idx="50">
                  <c:v>5.6377370451017983E-2</c:v>
                </c:pt>
                <c:pt idx="51">
                  <c:v>5.8171284762844611E-2</c:v>
                </c:pt>
                <c:pt idx="52">
                  <c:v>5.8523302367259333E-2</c:v>
                </c:pt>
                <c:pt idx="53">
                  <c:v>5.8930775367087795E-2</c:v>
                </c:pt>
                <c:pt idx="54">
                  <c:v>5.9451800425612156E-2</c:v>
                </c:pt>
                <c:pt idx="55">
                  <c:v>5.9841812782855053E-2</c:v>
                </c:pt>
                <c:pt idx="56">
                  <c:v>6.0503448274182858E-2</c:v>
                </c:pt>
                <c:pt idx="57">
                  <c:v>5.9255211586542567E-2</c:v>
                </c:pt>
                <c:pt idx="58">
                  <c:v>5.910220161534574E-2</c:v>
                </c:pt>
                <c:pt idx="59">
                  <c:v>6.0000924263711175E-2</c:v>
                </c:pt>
                <c:pt idx="60">
                  <c:v>5.9440602917157914E-2</c:v>
                </c:pt>
                <c:pt idx="61">
                  <c:v>5.8312325935262921E-2</c:v>
                </c:pt>
                <c:pt idx="62">
                  <c:v>5.8642640423114178E-2</c:v>
                </c:pt>
                <c:pt idx="63">
                  <c:v>5.8548168985739446E-2</c:v>
                </c:pt>
                <c:pt idx="64">
                  <c:v>5.8307829205173745E-2</c:v>
                </c:pt>
                <c:pt idx="65">
                  <c:v>5.8211901810254929E-2</c:v>
                </c:pt>
                <c:pt idx="66">
                  <c:v>5.8167048343039429E-2</c:v>
                </c:pt>
                <c:pt idx="67">
                  <c:v>5.8089459007313993E-2</c:v>
                </c:pt>
                <c:pt idx="68">
                  <c:v>5.8010196998568908E-2</c:v>
                </c:pt>
                <c:pt idx="69">
                  <c:v>5.8003142840456157E-2</c:v>
                </c:pt>
                <c:pt idx="70">
                  <c:v>5.8661187197074582E-2</c:v>
                </c:pt>
                <c:pt idx="71">
                  <c:v>5.9001631013920974E-2</c:v>
                </c:pt>
                <c:pt idx="72">
                  <c:v>5.9884602117085572E-2</c:v>
                </c:pt>
                <c:pt idx="73">
                  <c:v>5.9934311527467088E-2</c:v>
                </c:pt>
                <c:pt idx="74">
                  <c:v>5.9984080488526992E-2</c:v>
                </c:pt>
                <c:pt idx="75">
                  <c:v>6.0153635422086627E-2</c:v>
                </c:pt>
                <c:pt idx="76">
                  <c:v>6.0437101786130265E-2</c:v>
                </c:pt>
                <c:pt idx="77">
                  <c:v>6.0857156616889174E-2</c:v>
                </c:pt>
                <c:pt idx="78">
                  <c:v>6.1266140808127423E-2</c:v>
                </c:pt>
                <c:pt idx="79">
                  <c:v>6.1740261365951232E-2</c:v>
                </c:pt>
                <c:pt idx="80">
                  <c:v>6.1882252012579686E-2</c:v>
                </c:pt>
                <c:pt idx="81">
                  <c:v>6.1800372903812573E-2</c:v>
                </c:pt>
                <c:pt idx="82">
                  <c:v>6.1684397502350885E-2</c:v>
                </c:pt>
                <c:pt idx="83">
                  <c:v>6.0943697337407787E-2</c:v>
                </c:pt>
                <c:pt idx="84">
                  <c:v>6.0575262378743444E-2</c:v>
                </c:pt>
                <c:pt idx="85">
                  <c:v>6.0384435309271067E-2</c:v>
                </c:pt>
                <c:pt idx="86">
                  <c:v>6.0534676052307557E-2</c:v>
                </c:pt>
                <c:pt idx="87">
                  <c:v>6.0649827485115271E-2</c:v>
                </c:pt>
                <c:pt idx="88">
                  <c:v>6.064767576208463E-2</c:v>
                </c:pt>
                <c:pt idx="89">
                  <c:v>6.0675985440570512E-2</c:v>
                </c:pt>
                <c:pt idx="90">
                  <c:v>6.0793462865132541E-2</c:v>
                </c:pt>
                <c:pt idx="91">
                  <c:v>6.1011370041251567E-2</c:v>
                </c:pt>
                <c:pt idx="92">
                  <c:v>6.0938077669290491E-2</c:v>
                </c:pt>
                <c:pt idx="93">
                  <c:v>6.0899336418723582E-2</c:v>
                </c:pt>
                <c:pt idx="94">
                  <c:v>6.0799859048488836E-2</c:v>
                </c:pt>
                <c:pt idx="95">
                  <c:v>6.0788421429074146E-2</c:v>
                </c:pt>
                <c:pt idx="96">
                  <c:v>6.1084794832740208E-2</c:v>
                </c:pt>
                <c:pt idx="97">
                  <c:v>6.1088348031060447E-2</c:v>
                </c:pt>
                <c:pt idx="98">
                  <c:v>6.1147675181507211E-2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7-4087-9C1C-C760E59CDE5D}"/>
            </c:ext>
          </c:extLst>
        </c:ser>
        <c:ser>
          <c:idx val="1"/>
          <c:order val="1"/>
          <c:tx>
            <c:strRef>
              <c:f>FinVA!$AN$3</c:f>
              <c:strCache>
                <c:ptCount val="1"/>
                <c:pt idx="0">
                  <c:v>Crecimiento Gasto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FinVA!$A$4:$A$102</c:f>
              <c:numCache>
                <c:formatCode>General</c:formatCode>
                <c:ptCount val="99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  <c:pt idx="51">
                  <c:v>2074</c:v>
                </c:pt>
                <c:pt idx="52">
                  <c:v>2075</c:v>
                </c:pt>
                <c:pt idx="53">
                  <c:v>2076</c:v>
                </c:pt>
                <c:pt idx="54">
                  <c:v>2077</c:v>
                </c:pt>
                <c:pt idx="55">
                  <c:v>2078</c:v>
                </c:pt>
                <c:pt idx="56">
                  <c:v>2079</c:v>
                </c:pt>
                <c:pt idx="57">
                  <c:v>2080</c:v>
                </c:pt>
                <c:pt idx="58">
                  <c:v>2081</c:v>
                </c:pt>
                <c:pt idx="59">
                  <c:v>2082</c:v>
                </c:pt>
                <c:pt idx="60">
                  <c:v>2083</c:v>
                </c:pt>
                <c:pt idx="61">
                  <c:v>2084</c:v>
                </c:pt>
                <c:pt idx="62">
                  <c:v>2085</c:v>
                </c:pt>
                <c:pt idx="63">
                  <c:v>2086</c:v>
                </c:pt>
                <c:pt idx="64">
                  <c:v>2087</c:v>
                </c:pt>
                <c:pt idx="65">
                  <c:v>2088</c:v>
                </c:pt>
                <c:pt idx="66">
                  <c:v>2089</c:v>
                </c:pt>
                <c:pt idx="67">
                  <c:v>2090</c:v>
                </c:pt>
                <c:pt idx="68">
                  <c:v>2091</c:v>
                </c:pt>
                <c:pt idx="69">
                  <c:v>2092</c:v>
                </c:pt>
                <c:pt idx="70">
                  <c:v>2093</c:v>
                </c:pt>
                <c:pt idx="71">
                  <c:v>2094</c:v>
                </c:pt>
                <c:pt idx="72">
                  <c:v>2095</c:v>
                </c:pt>
                <c:pt idx="73">
                  <c:v>2096</c:v>
                </c:pt>
                <c:pt idx="74">
                  <c:v>2097</c:v>
                </c:pt>
                <c:pt idx="75">
                  <c:v>2098</c:v>
                </c:pt>
                <c:pt idx="76">
                  <c:v>2099</c:v>
                </c:pt>
                <c:pt idx="77">
                  <c:v>2100</c:v>
                </c:pt>
                <c:pt idx="78">
                  <c:v>2101</c:v>
                </c:pt>
                <c:pt idx="79">
                  <c:v>2102</c:v>
                </c:pt>
                <c:pt idx="80">
                  <c:v>2103</c:v>
                </c:pt>
                <c:pt idx="81">
                  <c:v>2104</c:v>
                </c:pt>
                <c:pt idx="82">
                  <c:v>2105</c:v>
                </c:pt>
                <c:pt idx="83">
                  <c:v>2106</c:v>
                </c:pt>
                <c:pt idx="84">
                  <c:v>2107</c:v>
                </c:pt>
                <c:pt idx="85">
                  <c:v>2108</c:v>
                </c:pt>
                <c:pt idx="86">
                  <c:v>2109</c:v>
                </c:pt>
                <c:pt idx="87">
                  <c:v>2110</c:v>
                </c:pt>
                <c:pt idx="88">
                  <c:v>2111</c:v>
                </c:pt>
                <c:pt idx="89">
                  <c:v>2112</c:v>
                </c:pt>
                <c:pt idx="90">
                  <c:v>2113</c:v>
                </c:pt>
                <c:pt idx="91">
                  <c:v>2114</c:v>
                </c:pt>
                <c:pt idx="92">
                  <c:v>2115</c:v>
                </c:pt>
                <c:pt idx="93">
                  <c:v>2116</c:v>
                </c:pt>
                <c:pt idx="94">
                  <c:v>2117</c:v>
                </c:pt>
                <c:pt idx="95">
                  <c:v>2118</c:v>
                </c:pt>
                <c:pt idx="96">
                  <c:v>2119</c:v>
                </c:pt>
                <c:pt idx="97">
                  <c:v>2120</c:v>
                </c:pt>
                <c:pt idx="98">
                  <c:v>2121</c:v>
                </c:pt>
              </c:numCache>
            </c:numRef>
          </c:cat>
          <c:val>
            <c:numRef>
              <c:f>FinVA!$AN$4:$AN$102</c:f>
              <c:numCache>
                <c:formatCode>0.00%</c:formatCode>
                <c:ptCount val="99"/>
                <c:pt idx="1">
                  <c:v>9.2099891084871155E-2</c:v>
                </c:pt>
                <c:pt idx="2">
                  <c:v>5.9331447536425941E-2</c:v>
                </c:pt>
                <c:pt idx="3">
                  <c:v>7.4455018647606064E-2</c:v>
                </c:pt>
                <c:pt idx="4">
                  <c:v>8.1140753456941495E-2</c:v>
                </c:pt>
                <c:pt idx="5">
                  <c:v>8.5123333562791226E-2</c:v>
                </c:pt>
                <c:pt idx="6">
                  <c:v>8.3278424791650707E-2</c:v>
                </c:pt>
                <c:pt idx="7">
                  <c:v>8.3696245841715644E-2</c:v>
                </c:pt>
                <c:pt idx="8">
                  <c:v>8.511126553900672E-2</c:v>
                </c:pt>
                <c:pt idx="9">
                  <c:v>8.4963872285441555E-2</c:v>
                </c:pt>
                <c:pt idx="10">
                  <c:v>9.253273627291958E-2</c:v>
                </c:pt>
                <c:pt idx="11">
                  <c:v>9.0910032996219803E-2</c:v>
                </c:pt>
                <c:pt idx="12">
                  <c:v>9.0603453919709809E-2</c:v>
                </c:pt>
                <c:pt idx="13">
                  <c:v>9.1278856939731368E-2</c:v>
                </c:pt>
                <c:pt idx="14">
                  <c:v>9.1686624365405534E-2</c:v>
                </c:pt>
                <c:pt idx="15">
                  <c:v>9.2806793732996384E-2</c:v>
                </c:pt>
                <c:pt idx="16">
                  <c:v>9.3607829409033227E-2</c:v>
                </c:pt>
                <c:pt idx="17">
                  <c:v>9.5305728661162936E-2</c:v>
                </c:pt>
                <c:pt idx="18">
                  <c:v>9.7135447329728564E-2</c:v>
                </c:pt>
                <c:pt idx="19">
                  <c:v>9.9608331776255055E-2</c:v>
                </c:pt>
                <c:pt idx="20">
                  <c:v>0.10190897501798091</c:v>
                </c:pt>
                <c:pt idx="21">
                  <c:v>0.10278248433757464</c:v>
                </c:pt>
                <c:pt idx="22">
                  <c:v>0.10279437654541357</c:v>
                </c:pt>
                <c:pt idx="23">
                  <c:v>0.10219526756836861</c:v>
                </c:pt>
                <c:pt idx="24">
                  <c:v>0.10175580592320399</c:v>
                </c:pt>
                <c:pt idx="25">
                  <c:v>0.10187106126713186</c:v>
                </c:pt>
                <c:pt idx="26">
                  <c:v>0.10386341921190523</c:v>
                </c:pt>
                <c:pt idx="27">
                  <c:v>0.1057496790948087</c:v>
                </c:pt>
                <c:pt idx="28">
                  <c:v>0.10467477048642349</c:v>
                </c:pt>
                <c:pt idx="29">
                  <c:v>0.10200974607398039</c:v>
                </c:pt>
                <c:pt idx="30">
                  <c:v>0.10068547856299759</c:v>
                </c:pt>
                <c:pt idx="31">
                  <c:v>9.953145050235257E-2</c:v>
                </c:pt>
                <c:pt idx="32">
                  <c:v>9.7211614481757636E-2</c:v>
                </c:pt>
                <c:pt idx="33">
                  <c:v>9.4283961305043462E-2</c:v>
                </c:pt>
                <c:pt idx="34">
                  <c:v>9.2109093453523361E-2</c:v>
                </c:pt>
                <c:pt idx="35">
                  <c:v>9.0067006714402931E-2</c:v>
                </c:pt>
                <c:pt idx="36">
                  <c:v>8.7933936521442657E-2</c:v>
                </c:pt>
                <c:pt idx="37">
                  <c:v>8.5474613274486577E-2</c:v>
                </c:pt>
                <c:pt idx="38">
                  <c:v>8.2387171590027286E-2</c:v>
                </c:pt>
                <c:pt idx="39">
                  <c:v>7.9004836013887303E-2</c:v>
                </c:pt>
                <c:pt idx="40">
                  <c:v>7.5650328354497809E-2</c:v>
                </c:pt>
                <c:pt idx="41">
                  <c:v>7.2664544886219096E-2</c:v>
                </c:pt>
                <c:pt idx="42">
                  <c:v>6.9842953327583501E-2</c:v>
                </c:pt>
                <c:pt idx="43">
                  <c:v>6.7110781920292739E-2</c:v>
                </c:pt>
                <c:pt idx="44">
                  <c:v>6.4794369689763709E-2</c:v>
                </c:pt>
                <c:pt idx="45">
                  <c:v>6.3078579588662365E-2</c:v>
                </c:pt>
                <c:pt idx="46">
                  <c:v>6.1173871822720827E-2</c:v>
                </c:pt>
                <c:pt idx="47">
                  <c:v>5.7942994455553176E-2</c:v>
                </c:pt>
                <c:pt idx="48">
                  <c:v>5.4961982739017534E-2</c:v>
                </c:pt>
                <c:pt idx="49">
                  <c:v>5.358377586359131E-2</c:v>
                </c:pt>
                <c:pt idx="50">
                  <c:v>5.2730772967390926E-2</c:v>
                </c:pt>
                <c:pt idx="51">
                  <c:v>5.1426910423805872E-2</c:v>
                </c:pt>
                <c:pt idx="52">
                  <c:v>4.9814312915540615E-2</c:v>
                </c:pt>
                <c:pt idx="53">
                  <c:v>4.8140892858594686E-2</c:v>
                </c:pt>
                <c:pt idx="54">
                  <c:v>4.6894684581581858E-2</c:v>
                </c:pt>
                <c:pt idx="55">
                  <c:v>4.6103832635005615E-2</c:v>
                </c:pt>
                <c:pt idx="56">
                  <c:v>4.5578192098475911E-2</c:v>
                </c:pt>
                <c:pt idx="57">
                  <c:v>4.5185461771389601E-2</c:v>
                </c:pt>
                <c:pt idx="58">
                  <c:v>4.5091553218675751E-2</c:v>
                </c:pt>
                <c:pt idx="59">
                  <c:v>4.5433087404516792E-2</c:v>
                </c:pt>
                <c:pt idx="60">
                  <c:v>4.6026566996883789E-2</c:v>
                </c:pt>
                <c:pt idx="61">
                  <c:v>4.6809207831884247E-2</c:v>
                </c:pt>
                <c:pt idx="62">
                  <c:v>4.7289428039015258E-2</c:v>
                </c:pt>
                <c:pt idx="63">
                  <c:v>4.7599417122804022E-2</c:v>
                </c:pt>
                <c:pt idx="64">
                  <c:v>4.8121802458073404E-2</c:v>
                </c:pt>
                <c:pt idx="65">
                  <c:v>4.872965047856459E-2</c:v>
                </c:pt>
                <c:pt idx="66">
                  <c:v>4.9424213061050493E-2</c:v>
                </c:pt>
                <c:pt idx="67">
                  <c:v>5.0024498451178179E-2</c:v>
                </c:pt>
                <c:pt idx="68">
                  <c:v>5.0479688554248003E-2</c:v>
                </c:pt>
                <c:pt idx="69">
                  <c:v>5.0592272901719415E-2</c:v>
                </c:pt>
                <c:pt idx="70">
                  <c:v>5.0731502901523839E-2</c:v>
                </c:pt>
                <c:pt idx="71">
                  <c:v>5.0932457934210085E-2</c:v>
                </c:pt>
                <c:pt idx="72">
                  <c:v>5.1370796192967028E-2</c:v>
                </c:pt>
                <c:pt idx="73">
                  <c:v>5.2435037114558325E-2</c:v>
                </c:pt>
                <c:pt idx="74">
                  <c:v>5.3524217526142781E-2</c:v>
                </c:pt>
                <c:pt idx="75">
                  <c:v>5.4460268982919446E-2</c:v>
                </c:pt>
                <c:pt idx="76">
                  <c:v>5.5091385179024677E-2</c:v>
                </c:pt>
                <c:pt idx="77">
                  <c:v>5.5311262954230278E-2</c:v>
                </c:pt>
                <c:pt idx="78">
                  <c:v>5.5421915212346518E-2</c:v>
                </c:pt>
                <c:pt idx="79">
                  <c:v>5.5352782791892041E-2</c:v>
                </c:pt>
                <c:pt idx="80">
                  <c:v>5.5335707956556401E-2</c:v>
                </c:pt>
                <c:pt idx="81">
                  <c:v>5.5894445956192085E-2</c:v>
                </c:pt>
                <c:pt idx="82">
                  <c:v>5.645406123472485E-2</c:v>
                </c:pt>
                <c:pt idx="83">
                  <c:v>5.6835287779755994E-2</c:v>
                </c:pt>
                <c:pt idx="84">
                  <c:v>5.6872630327067464E-2</c:v>
                </c:pt>
                <c:pt idx="85">
                  <c:v>5.702326811343128E-2</c:v>
                </c:pt>
                <c:pt idx="86">
                  <c:v>5.6858096860094687E-2</c:v>
                </c:pt>
                <c:pt idx="87">
                  <c:v>5.6572068247921381E-2</c:v>
                </c:pt>
                <c:pt idx="88">
                  <c:v>5.6245833961446667E-2</c:v>
                </c:pt>
                <c:pt idx="89">
                  <c:v>5.5854089346975888E-2</c:v>
                </c:pt>
                <c:pt idx="90">
                  <c:v>5.5248528120509288E-2</c:v>
                </c:pt>
                <c:pt idx="91">
                  <c:v>5.4549051328901088E-2</c:v>
                </c:pt>
                <c:pt idx="92">
                  <c:v>5.393515660236825E-2</c:v>
                </c:pt>
                <c:pt idx="93">
                  <c:v>5.344301414681607E-2</c:v>
                </c:pt>
                <c:pt idx="94">
                  <c:v>5.304478869624063E-2</c:v>
                </c:pt>
                <c:pt idx="95">
                  <c:v>5.2792815440763752E-2</c:v>
                </c:pt>
                <c:pt idx="96">
                  <c:v>5.2414177842821985E-2</c:v>
                </c:pt>
                <c:pt idx="97">
                  <c:v>5.1850648802106658E-2</c:v>
                </c:pt>
                <c:pt idx="98">
                  <c:v>5.1149128442804281E-2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7-4087-9C1C-C760E59C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951631"/>
        <c:axId val="1350952111"/>
      </c:lineChart>
      <c:catAx>
        <c:axId val="135095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350952111"/>
        <c:crosses val="autoZero"/>
        <c:auto val="1"/>
        <c:lblAlgn val="ctr"/>
        <c:lblOffset val="100"/>
        <c:noMultiLvlLbl val="0"/>
      </c:catAx>
      <c:valAx>
        <c:axId val="135095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35095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51161313777919"/>
          <c:y val="0.32486038203557888"/>
          <c:w val="0.19271062186776625"/>
          <c:h val="0.447917760279964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aseline="0"/>
              <a:t>Ingresos y Gastos</a:t>
            </a:r>
            <a:endParaRPr lang="es-C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7872386641325005"/>
          <c:y val="0.17588841582693607"/>
          <c:w val="0.65107174103237098"/>
          <c:h val="0.58912839020122487"/>
        </c:manualLayout>
      </c:layout>
      <c:lineChart>
        <c:grouping val="standard"/>
        <c:varyColors val="0"/>
        <c:ser>
          <c:idx val="0"/>
          <c:order val="0"/>
          <c:tx>
            <c:strRef>
              <c:f>FinVA!$AQ$3</c:f>
              <c:strCache>
                <c:ptCount val="1"/>
                <c:pt idx="0">
                  <c:v>Ingresos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FinVA!$A$4:$A$102</c:f>
              <c:numCache>
                <c:formatCode>General</c:formatCode>
                <c:ptCount val="99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  <c:pt idx="51">
                  <c:v>2074</c:v>
                </c:pt>
                <c:pt idx="52">
                  <c:v>2075</c:v>
                </c:pt>
                <c:pt idx="53">
                  <c:v>2076</c:v>
                </c:pt>
                <c:pt idx="54">
                  <c:v>2077</c:v>
                </c:pt>
                <c:pt idx="55">
                  <c:v>2078</c:v>
                </c:pt>
                <c:pt idx="56">
                  <c:v>2079</c:v>
                </c:pt>
                <c:pt idx="57">
                  <c:v>2080</c:v>
                </c:pt>
                <c:pt idx="58">
                  <c:v>2081</c:v>
                </c:pt>
                <c:pt idx="59">
                  <c:v>2082</c:v>
                </c:pt>
                <c:pt idx="60">
                  <c:v>2083</c:v>
                </c:pt>
                <c:pt idx="61">
                  <c:v>2084</c:v>
                </c:pt>
                <c:pt idx="62">
                  <c:v>2085</c:v>
                </c:pt>
                <c:pt idx="63">
                  <c:v>2086</c:v>
                </c:pt>
                <c:pt idx="64">
                  <c:v>2087</c:v>
                </c:pt>
                <c:pt idx="65">
                  <c:v>2088</c:v>
                </c:pt>
                <c:pt idx="66">
                  <c:v>2089</c:v>
                </c:pt>
                <c:pt idx="67">
                  <c:v>2090</c:v>
                </c:pt>
                <c:pt idx="68">
                  <c:v>2091</c:v>
                </c:pt>
                <c:pt idx="69">
                  <c:v>2092</c:v>
                </c:pt>
                <c:pt idx="70">
                  <c:v>2093</c:v>
                </c:pt>
                <c:pt idx="71">
                  <c:v>2094</c:v>
                </c:pt>
                <c:pt idx="72">
                  <c:v>2095</c:v>
                </c:pt>
                <c:pt idx="73">
                  <c:v>2096</c:v>
                </c:pt>
                <c:pt idx="74">
                  <c:v>2097</c:v>
                </c:pt>
                <c:pt idx="75">
                  <c:v>2098</c:v>
                </c:pt>
                <c:pt idx="76">
                  <c:v>2099</c:v>
                </c:pt>
                <c:pt idx="77">
                  <c:v>2100</c:v>
                </c:pt>
                <c:pt idx="78">
                  <c:v>2101</c:v>
                </c:pt>
                <c:pt idx="79">
                  <c:v>2102</c:v>
                </c:pt>
                <c:pt idx="80">
                  <c:v>2103</c:v>
                </c:pt>
                <c:pt idx="81">
                  <c:v>2104</c:v>
                </c:pt>
                <c:pt idx="82">
                  <c:v>2105</c:v>
                </c:pt>
                <c:pt idx="83">
                  <c:v>2106</c:v>
                </c:pt>
                <c:pt idx="84">
                  <c:v>2107</c:v>
                </c:pt>
                <c:pt idx="85">
                  <c:v>2108</c:v>
                </c:pt>
                <c:pt idx="86">
                  <c:v>2109</c:v>
                </c:pt>
                <c:pt idx="87">
                  <c:v>2110</c:v>
                </c:pt>
                <c:pt idx="88">
                  <c:v>2111</c:v>
                </c:pt>
                <c:pt idx="89">
                  <c:v>2112</c:v>
                </c:pt>
                <c:pt idx="90">
                  <c:v>2113</c:v>
                </c:pt>
                <c:pt idx="91">
                  <c:v>2114</c:v>
                </c:pt>
                <c:pt idx="92">
                  <c:v>2115</c:v>
                </c:pt>
                <c:pt idx="93">
                  <c:v>2116</c:v>
                </c:pt>
                <c:pt idx="94">
                  <c:v>2117</c:v>
                </c:pt>
                <c:pt idx="95">
                  <c:v>2118</c:v>
                </c:pt>
                <c:pt idx="96">
                  <c:v>2119</c:v>
                </c:pt>
                <c:pt idx="97">
                  <c:v>2120</c:v>
                </c:pt>
                <c:pt idx="98">
                  <c:v>2121</c:v>
                </c:pt>
              </c:numCache>
            </c:numRef>
          </c:cat>
          <c:val>
            <c:numRef>
              <c:f>FinVA!$AQ$4:$AQ$102</c:f>
              <c:numCache>
                <c:formatCode>#,##0</c:formatCode>
                <c:ptCount val="99"/>
                <c:pt idx="0">
                  <c:v>1621654</c:v>
                </c:pt>
                <c:pt idx="1">
                  <c:v>1763735</c:v>
                </c:pt>
                <c:pt idx="2">
                  <c:v>1874625</c:v>
                </c:pt>
                <c:pt idx="3">
                  <c:v>2120292</c:v>
                </c:pt>
                <c:pt idx="4">
                  <c:v>2294277</c:v>
                </c:pt>
                <c:pt idx="5">
                  <c:v>2473793</c:v>
                </c:pt>
                <c:pt idx="6">
                  <c:v>2772828</c:v>
                </c:pt>
                <c:pt idx="7">
                  <c:v>2980949</c:v>
                </c:pt>
                <c:pt idx="8">
                  <c:v>3200409</c:v>
                </c:pt>
                <c:pt idx="9">
                  <c:v>3431427</c:v>
                </c:pt>
                <c:pt idx="10">
                  <c:v>3675043</c:v>
                </c:pt>
                <c:pt idx="11">
                  <c:v>3933885</c:v>
                </c:pt>
                <c:pt idx="12">
                  <c:v>4206078</c:v>
                </c:pt>
                <c:pt idx="13">
                  <c:v>4492666</c:v>
                </c:pt>
                <c:pt idx="14">
                  <c:v>4794218</c:v>
                </c:pt>
                <c:pt idx="15">
                  <c:v>5112562</c:v>
                </c:pt>
                <c:pt idx="16">
                  <c:v>5446516</c:v>
                </c:pt>
                <c:pt idx="17">
                  <c:v>5797940</c:v>
                </c:pt>
                <c:pt idx="18">
                  <c:v>6161850</c:v>
                </c:pt>
                <c:pt idx="19">
                  <c:v>6542264</c:v>
                </c:pt>
                <c:pt idx="20">
                  <c:v>6934635</c:v>
                </c:pt>
                <c:pt idx="21">
                  <c:v>7344326</c:v>
                </c:pt>
                <c:pt idx="22">
                  <c:v>7767986</c:v>
                </c:pt>
                <c:pt idx="23">
                  <c:v>8205411</c:v>
                </c:pt>
                <c:pt idx="24">
                  <c:v>8661115</c:v>
                </c:pt>
                <c:pt idx="25">
                  <c:v>9129670</c:v>
                </c:pt>
                <c:pt idx="26">
                  <c:v>9615593</c:v>
                </c:pt>
                <c:pt idx="27">
                  <c:v>10110301</c:v>
                </c:pt>
                <c:pt idx="28">
                  <c:v>10612930</c:v>
                </c:pt>
                <c:pt idx="29">
                  <c:v>11139586</c:v>
                </c:pt>
                <c:pt idx="30">
                  <c:v>11690942</c:v>
                </c:pt>
                <c:pt idx="31">
                  <c:v>12252816</c:v>
                </c:pt>
                <c:pt idx="32">
                  <c:v>12834705</c:v>
                </c:pt>
                <c:pt idx="33">
                  <c:v>13429193</c:v>
                </c:pt>
                <c:pt idx="34">
                  <c:v>14046949</c:v>
                </c:pt>
                <c:pt idx="35">
                  <c:v>14679383</c:v>
                </c:pt>
                <c:pt idx="36">
                  <c:v>15343830</c:v>
                </c:pt>
                <c:pt idx="37">
                  <c:v>16039235</c:v>
                </c:pt>
                <c:pt idx="38">
                  <c:v>16776798</c:v>
                </c:pt>
                <c:pt idx="39">
                  <c:v>17563092</c:v>
                </c:pt>
                <c:pt idx="40">
                  <c:v>18392237</c:v>
                </c:pt>
                <c:pt idx="41">
                  <c:v>19298027</c:v>
                </c:pt>
                <c:pt idx="42">
                  <c:v>20269632</c:v>
                </c:pt>
                <c:pt idx="43">
                  <c:v>21309321</c:v>
                </c:pt>
                <c:pt idx="44">
                  <c:v>22413306</c:v>
                </c:pt>
                <c:pt idx="45">
                  <c:v>23588268</c:v>
                </c:pt>
                <c:pt idx="46">
                  <c:v>24823435</c:v>
                </c:pt>
                <c:pt idx="47">
                  <c:v>26157417</c:v>
                </c:pt>
                <c:pt idx="48">
                  <c:v>27621456</c:v>
                </c:pt>
                <c:pt idx="49">
                  <c:v>29190542</c:v>
                </c:pt>
                <c:pt idx="50">
                  <c:v>30836228</c:v>
                </c:pt>
                <c:pt idx="51">
                  <c:v>32630011</c:v>
                </c:pt>
                <c:pt idx="52">
                  <c:v>34539627</c:v>
                </c:pt>
                <c:pt idx="53">
                  <c:v>36575074</c:v>
                </c:pt>
                <c:pt idx="54">
                  <c:v>38749528</c:v>
                </c:pt>
                <c:pt idx="55">
                  <c:v>41068370</c:v>
                </c:pt>
                <c:pt idx="56">
                  <c:v>43553148</c:v>
                </c:pt>
                <c:pt idx="57">
                  <c:v>46133899</c:v>
                </c:pt>
                <c:pt idx="58">
                  <c:v>48860514</c:v>
                </c:pt>
                <c:pt idx="59">
                  <c:v>51792190</c:v>
                </c:pt>
                <c:pt idx="60">
                  <c:v>54870749</c:v>
                </c:pt>
                <c:pt idx="61">
                  <c:v>58070390</c:v>
                </c:pt>
                <c:pt idx="62">
                  <c:v>61475791</c:v>
                </c:pt>
                <c:pt idx="63">
                  <c:v>65075086</c:v>
                </c:pt>
                <c:pt idx="64">
                  <c:v>68869473</c:v>
                </c:pt>
                <c:pt idx="65">
                  <c:v>72878496</c:v>
                </c:pt>
                <c:pt idx="66">
                  <c:v>77117623</c:v>
                </c:pt>
                <c:pt idx="67">
                  <c:v>81597344</c:v>
                </c:pt>
                <c:pt idx="68">
                  <c:v>86330822</c:v>
                </c:pt>
                <c:pt idx="69">
                  <c:v>91338281</c:v>
                </c:pt>
                <c:pt idx="70">
                  <c:v>96696293</c:v>
                </c:pt>
                <c:pt idx="71">
                  <c:v>102401532</c:v>
                </c:pt>
                <c:pt idx="72">
                  <c:v>108533807</c:v>
                </c:pt>
                <c:pt idx="73">
                  <c:v>115038706</c:v>
                </c:pt>
                <c:pt idx="74">
                  <c:v>121939197</c:v>
                </c:pt>
                <c:pt idx="75">
                  <c:v>129274283</c:v>
                </c:pt>
                <c:pt idx="76">
                  <c:v>137087246</c:v>
                </c:pt>
                <c:pt idx="77">
                  <c:v>145429986</c:v>
                </c:pt>
                <c:pt idx="78">
                  <c:v>154339920</c:v>
                </c:pt>
                <c:pt idx="79">
                  <c:v>163868907</c:v>
                </c:pt>
                <c:pt idx="80">
                  <c:v>174009484</c:v>
                </c:pt>
                <c:pt idx="81">
                  <c:v>184763335</c:v>
                </c:pt>
                <c:pt idx="82">
                  <c:v>196160350</c:v>
                </c:pt>
                <c:pt idx="83">
                  <c:v>208115087</c:v>
                </c:pt>
                <c:pt idx="84">
                  <c:v>220721713</c:v>
                </c:pt>
                <c:pt idx="85">
                  <c:v>234049869</c:v>
                </c:pt>
                <c:pt idx="86">
                  <c:v>248218002</c:v>
                </c:pt>
                <c:pt idx="87">
                  <c:v>263272381</c:v>
                </c:pt>
                <c:pt idx="88">
                  <c:v>279239239</c:v>
                </c:pt>
                <c:pt idx="89">
                  <c:v>296182355</c:v>
                </c:pt>
                <c:pt idx="90">
                  <c:v>314188306</c:v>
                </c:pt>
                <c:pt idx="91">
                  <c:v>333357365</c:v>
                </c:pt>
                <c:pt idx="92">
                  <c:v>353671522</c:v>
                </c:pt>
                <c:pt idx="93">
                  <c:v>375209883</c:v>
                </c:pt>
                <c:pt idx="94">
                  <c:v>398022591</c:v>
                </c:pt>
                <c:pt idx="95">
                  <c:v>422217756</c:v>
                </c:pt>
                <c:pt idx="96">
                  <c:v>448008841</c:v>
                </c:pt>
                <c:pt idx="97">
                  <c:v>475376961</c:v>
                </c:pt>
                <c:pt idx="98">
                  <c:v>504445157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4-4C61-BA25-686E4E477959}"/>
            </c:ext>
          </c:extLst>
        </c:ser>
        <c:ser>
          <c:idx val="1"/>
          <c:order val="1"/>
          <c:tx>
            <c:strRef>
              <c:f>FinVA!$AR$3</c:f>
              <c:strCache>
                <c:ptCount val="1"/>
                <c:pt idx="0">
                  <c:v>Gastos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FinVA!$A$4:$A$102</c:f>
              <c:numCache>
                <c:formatCode>General</c:formatCode>
                <c:ptCount val="99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  <c:pt idx="51">
                  <c:v>2074</c:v>
                </c:pt>
                <c:pt idx="52">
                  <c:v>2075</c:v>
                </c:pt>
                <c:pt idx="53">
                  <c:v>2076</c:v>
                </c:pt>
                <c:pt idx="54">
                  <c:v>2077</c:v>
                </c:pt>
                <c:pt idx="55">
                  <c:v>2078</c:v>
                </c:pt>
                <c:pt idx="56">
                  <c:v>2079</c:v>
                </c:pt>
                <c:pt idx="57">
                  <c:v>2080</c:v>
                </c:pt>
                <c:pt idx="58">
                  <c:v>2081</c:v>
                </c:pt>
                <c:pt idx="59">
                  <c:v>2082</c:v>
                </c:pt>
                <c:pt idx="60">
                  <c:v>2083</c:v>
                </c:pt>
                <c:pt idx="61">
                  <c:v>2084</c:v>
                </c:pt>
                <c:pt idx="62">
                  <c:v>2085</c:v>
                </c:pt>
                <c:pt idx="63">
                  <c:v>2086</c:v>
                </c:pt>
                <c:pt idx="64">
                  <c:v>2087</c:v>
                </c:pt>
                <c:pt idx="65">
                  <c:v>2088</c:v>
                </c:pt>
                <c:pt idx="66">
                  <c:v>2089</c:v>
                </c:pt>
                <c:pt idx="67">
                  <c:v>2090</c:v>
                </c:pt>
                <c:pt idx="68">
                  <c:v>2091</c:v>
                </c:pt>
                <c:pt idx="69">
                  <c:v>2092</c:v>
                </c:pt>
                <c:pt idx="70">
                  <c:v>2093</c:v>
                </c:pt>
                <c:pt idx="71">
                  <c:v>2094</c:v>
                </c:pt>
                <c:pt idx="72">
                  <c:v>2095</c:v>
                </c:pt>
                <c:pt idx="73">
                  <c:v>2096</c:v>
                </c:pt>
                <c:pt idx="74">
                  <c:v>2097</c:v>
                </c:pt>
                <c:pt idx="75">
                  <c:v>2098</c:v>
                </c:pt>
                <c:pt idx="76">
                  <c:v>2099</c:v>
                </c:pt>
                <c:pt idx="77">
                  <c:v>2100</c:v>
                </c:pt>
                <c:pt idx="78">
                  <c:v>2101</c:v>
                </c:pt>
                <c:pt idx="79">
                  <c:v>2102</c:v>
                </c:pt>
                <c:pt idx="80">
                  <c:v>2103</c:v>
                </c:pt>
                <c:pt idx="81">
                  <c:v>2104</c:v>
                </c:pt>
                <c:pt idx="82">
                  <c:v>2105</c:v>
                </c:pt>
                <c:pt idx="83">
                  <c:v>2106</c:v>
                </c:pt>
                <c:pt idx="84">
                  <c:v>2107</c:v>
                </c:pt>
                <c:pt idx="85">
                  <c:v>2108</c:v>
                </c:pt>
                <c:pt idx="86">
                  <c:v>2109</c:v>
                </c:pt>
                <c:pt idx="87">
                  <c:v>2110</c:v>
                </c:pt>
                <c:pt idx="88">
                  <c:v>2111</c:v>
                </c:pt>
                <c:pt idx="89">
                  <c:v>2112</c:v>
                </c:pt>
                <c:pt idx="90">
                  <c:v>2113</c:v>
                </c:pt>
                <c:pt idx="91">
                  <c:v>2114</c:v>
                </c:pt>
                <c:pt idx="92">
                  <c:v>2115</c:v>
                </c:pt>
                <c:pt idx="93">
                  <c:v>2116</c:v>
                </c:pt>
                <c:pt idx="94">
                  <c:v>2117</c:v>
                </c:pt>
                <c:pt idx="95">
                  <c:v>2118</c:v>
                </c:pt>
                <c:pt idx="96">
                  <c:v>2119</c:v>
                </c:pt>
                <c:pt idx="97">
                  <c:v>2120</c:v>
                </c:pt>
                <c:pt idx="98">
                  <c:v>2121</c:v>
                </c:pt>
              </c:numCache>
            </c:numRef>
          </c:cat>
          <c:val>
            <c:numRef>
              <c:f>FinVA!$AR$4:$AR$102</c:f>
              <c:numCache>
                <c:formatCode>#,##0</c:formatCode>
                <c:ptCount val="99"/>
                <c:pt idx="0">
                  <c:v>1621446</c:v>
                </c:pt>
                <c:pt idx="1">
                  <c:v>1770781</c:v>
                </c:pt>
                <c:pt idx="2">
                  <c:v>1875844</c:v>
                </c:pt>
                <c:pt idx="3">
                  <c:v>2015510</c:v>
                </c:pt>
                <c:pt idx="4">
                  <c:v>2179050</c:v>
                </c:pt>
                <c:pt idx="5">
                  <c:v>2364538</c:v>
                </c:pt>
                <c:pt idx="6">
                  <c:v>2561453</c:v>
                </c:pt>
                <c:pt idx="7">
                  <c:v>2775837</c:v>
                </c:pt>
                <c:pt idx="8">
                  <c:v>3012092</c:v>
                </c:pt>
                <c:pt idx="9">
                  <c:v>3268011</c:v>
                </c:pt>
                <c:pt idx="10">
                  <c:v>3570409</c:v>
                </c:pt>
                <c:pt idx="11">
                  <c:v>3894995</c:v>
                </c:pt>
                <c:pt idx="12">
                  <c:v>4247895</c:v>
                </c:pt>
                <c:pt idx="13">
                  <c:v>4635638</c:v>
                </c:pt>
                <c:pt idx="14">
                  <c:v>5060664</c:v>
                </c:pt>
                <c:pt idx="15">
                  <c:v>5530328</c:v>
                </c:pt>
                <c:pt idx="16">
                  <c:v>6048010</c:v>
                </c:pt>
                <c:pt idx="17">
                  <c:v>6624420</c:v>
                </c:pt>
                <c:pt idx="18">
                  <c:v>7267886</c:v>
                </c:pt>
                <c:pt idx="19">
                  <c:v>7991828</c:v>
                </c:pt>
                <c:pt idx="20">
                  <c:v>8806267</c:v>
                </c:pt>
                <c:pt idx="21">
                  <c:v>9711397</c:v>
                </c:pt>
                <c:pt idx="22">
                  <c:v>10709674</c:v>
                </c:pt>
                <c:pt idx="23">
                  <c:v>11804152</c:v>
                </c:pt>
                <c:pt idx="24">
                  <c:v>13005293</c:v>
                </c:pt>
                <c:pt idx="25">
                  <c:v>14330156</c:v>
                </c:pt>
                <c:pt idx="26">
                  <c:v>15818535</c:v>
                </c:pt>
                <c:pt idx="27">
                  <c:v>17491340</c:v>
                </c:pt>
                <c:pt idx="28">
                  <c:v>19322242</c:v>
                </c:pt>
                <c:pt idx="29">
                  <c:v>21293299</c:v>
                </c:pt>
                <c:pt idx="30">
                  <c:v>23437225</c:v>
                </c:pt>
                <c:pt idx="31">
                  <c:v>25769966</c:v>
                </c:pt>
                <c:pt idx="32">
                  <c:v>28275106</c:v>
                </c:pt>
                <c:pt idx="33">
                  <c:v>30940995</c:v>
                </c:pt>
                <c:pt idx="34">
                  <c:v>33790942</c:v>
                </c:pt>
                <c:pt idx="35">
                  <c:v>36834391</c:v>
                </c:pt>
                <c:pt idx="36">
                  <c:v>40073384</c:v>
                </c:pt>
                <c:pt idx="37">
                  <c:v>43498641</c:v>
                </c:pt>
                <c:pt idx="38">
                  <c:v>47082371</c:v>
                </c:pt>
                <c:pt idx="39">
                  <c:v>50802106</c:v>
                </c:pt>
                <c:pt idx="40">
                  <c:v>54645302</c:v>
                </c:pt>
                <c:pt idx="41">
                  <c:v>58616078</c:v>
                </c:pt>
                <c:pt idx="42">
                  <c:v>62709998</c:v>
                </c:pt>
                <c:pt idx="43">
                  <c:v>66918515</c:v>
                </c:pt>
                <c:pt idx="44">
                  <c:v>71254458</c:v>
                </c:pt>
                <c:pt idx="45">
                  <c:v>75749088</c:v>
                </c:pt>
                <c:pt idx="46">
                  <c:v>80382953</c:v>
                </c:pt>
                <c:pt idx="47">
                  <c:v>85040582</c:v>
                </c:pt>
                <c:pt idx="48">
                  <c:v>89714581</c:v>
                </c:pt>
                <c:pt idx="49">
                  <c:v>94521827</c:v>
                </c:pt>
                <c:pt idx="50">
                  <c:v>99506036</c:v>
                </c:pt>
                <c:pt idx="51">
                  <c:v>104623324</c:v>
                </c:pt>
                <c:pt idx="52">
                  <c:v>109835063</c:v>
                </c:pt>
                <c:pt idx="53">
                  <c:v>115122621</c:v>
                </c:pt>
                <c:pt idx="54">
                  <c:v>120521260</c:v>
                </c:pt>
                <c:pt idx="55">
                  <c:v>126077752</c:v>
                </c:pt>
                <c:pt idx="56">
                  <c:v>131824148</c:v>
                </c:pt>
                <c:pt idx="57">
                  <c:v>137780683</c:v>
                </c:pt>
                <c:pt idx="58">
                  <c:v>143993428</c:v>
                </c:pt>
                <c:pt idx="59">
                  <c:v>150535494</c:v>
                </c:pt>
                <c:pt idx="60">
                  <c:v>157464126</c:v>
                </c:pt>
                <c:pt idx="61">
                  <c:v>164834897</c:v>
                </c:pt>
                <c:pt idx="62">
                  <c:v>172629845</c:v>
                </c:pt>
                <c:pt idx="63">
                  <c:v>180846925</c:v>
                </c:pt>
                <c:pt idx="64">
                  <c:v>189549605</c:v>
                </c:pt>
                <c:pt idx="65">
                  <c:v>198786291</c:v>
                </c:pt>
                <c:pt idx="66">
                  <c:v>208611147</c:v>
                </c:pt>
                <c:pt idx="67">
                  <c:v>219046815</c:v>
                </c:pt>
                <c:pt idx="68">
                  <c:v>230104230</c:v>
                </c:pt>
                <c:pt idx="69">
                  <c:v>241745726</c:v>
                </c:pt>
                <c:pt idx="70">
                  <c:v>254009850</c:v>
                </c:pt>
                <c:pt idx="71">
                  <c:v>266947196</c:v>
                </c:pt>
                <c:pt idx="72">
                  <c:v>280660486</c:v>
                </c:pt>
                <c:pt idx="73">
                  <c:v>295376929</c:v>
                </c:pt>
                <c:pt idx="74">
                  <c:v>311186748</c:v>
                </c:pt>
                <c:pt idx="75">
                  <c:v>328134062</c:v>
                </c:pt>
                <c:pt idx="76">
                  <c:v>346211422</c:v>
                </c:pt>
                <c:pt idx="77">
                  <c:v>365360813</c:v>
                </c:pt>
                <c:pt idx="78">
                  <c:v>385609809</c:v>
                </c:pt>
                <c:pt idx="79">
                  <c:v>406954385</c:v>
                </c:pt>
                <c:pt idx="80">
                  <c:v>429473494</c:v>
                </c:pt>
                <c:pt idx="81">
                  <c:v>453478677</c:v>
                </c:pt>
                <c:pt idx="82">
                  <c:v>479079390</c:v>
                </c:pt>
                <c:pt idx="83">
                  <c:v>506308005</c:v>
                </c:pt>
                <c:pt idx="84">
                  <c:v>535103073</c:v>
                </c:pt>
                <c:pt idx="85">
                  <c:v>565616399</c:v>
                </c:pt>
                <c:pt idx="86">
                  <c:v>597776271</c:v>
                </c:pt>
                <c:pt idx="87">
                  <c:v>631593711</c:v>
                </c:pt>
                <c:pt idx="88">
                  <c:v>667118226</c:v>
                </c:pt>
                <c:pt idx="89">
                  <c:v>704379507</c:v>
                </c:pt>
                <c:pt idx="90">
                  <c:v>743295438</c:v>
                </c:pt>
                <c:pt idx="91">
                  <c:v>783841499</c:v>
                </c:pt>
                <c:pt idx="92">
                  <c:v>826118113</c:v>
                </c:pt>
                <c:pt idx="93">
                  <c:v>870268355</c:v>
                </c:pt>
                <c:pt idx="94">
                  <c:v>916431556</c:v>
                </c:pt>
                <c:pt idx="95">
                  <c:v>964812558</c:v>
                </c:pt>
                <c:pt idx="96">
                  <c:v>1015382415</c:v>
                </c:pt>
                <c:pt idx="97">
                  <c:v>1068030652</c:v>
                </c:pt>
                <c:pt idx="98">
                  <c:v>1122659489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4-4C61-BA25-686E4E47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951631"/>
        <c:axId val="1350952111"/>
      </c:lineChart>
      <c:catAx>
        <c:axId val="135095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350952111"/>
        <c:crosses val="autoZero"/>
        <c:auto val="1"/>
        <c:lblAlgn val="ctr"/>
        <c:lblOffset val="100"/>
        <c:noMultiLvlLbl val="0"/>
      </c:catAx>
      <c:valAx>
        <c:axId val="135095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Millones</a:t>
                </a:r>
                <a:r>
                  <a:rPr lang="es-CR" baseline="0"/>
                  <a:t> de colones</a:t>
                </a:r>
                <a:endParaRPr lang="es-C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35095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51161313777919"/>
          <c:y val="0.32486038203557888"/>
          <c:w val="0.19271062186776625"/>
          <c:h val="0.447917760279964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3</xdr:row>
      <xdr:rowOff>76200</xdr:rowOff>
    </xdr:to>
    <xdr:sp macro="" textlink="">
      <xdr:nvSpPr>
        <xdr:cNvPr id="4" name="Rectángulo 1">
          <a:extLst>
            <a:ext uri="{FF2B5EF4-FFF2-40B4-BE49-F238E27FC236}">
              <a16:creationId xmlns:a16="http://schemas.microsoft.com/office/drawing/2014/main" id="{4DA4DEF2-E704-455F-A771-6578A6640F93}"/>
            </a:ext>
          </a:extLst>
        </xdr:cNvPr>
        <xdr:cNvSpPr/>
      </xdr:nvSpPr>
      <xdr:spPr>
        <a:xfrm>
          <a:off x="0" y="0"/>
          <a:ext cx="5905500" cy="628650"/>
        </a:xfrm>
        <a:prstGeom prst="rect">
          <a:avLst/>
        </a:prstGeom>
        <a:solidFill>
          <a:schemeClr val="tx2">
            <a:lumMod val="75000"/>
            <a:lumOff val="25000"/>
          </a:schemeClr>
        </a:solidFill>
        <a:ln>
          <a:solidFill>
            <a:schemeClr val="tx2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R" sz="1800" b="1"/>
            <a:t>Estimación Pensión Básica</a:t>
          </a:r>
          <a:r>
            <a:rPr lang="es-CR" sz="1800" b="1" baseline="0"/>
            <a:t> Universal </a:t>
          </a:r>
        </a:p>
        <a:p>
          <a:pPr algn="ctr"/>
          <a:r>
            <a:rPr lang="es-CR" sz="1800" b="1" baseline="0"/>
            <a:t>SuPen nov-2024</a:t>
          </a:r>
          <a:endParaRPr lang="es-CR" sz="1800" b="1"/>
        </a:p>
      </xdr:txBody>
    </xdr:sp>
    <xdr:clientData/>
  </xdr:twoCellAnchor>
  <xdr:twoCellAnchor editAs="oneCell">
    <xdr:from>
      <xdr:col>7</xdr:col>
      <xdr:colOff>57150</xdr:colOff>
      <xdr:row>0</xdr:row>
      <xdr:rowOff>50800</xdr:rowOff>
    </xdr:from>
    <xdr:to>
      <xdr:col>8</xdr:col>
      <xdr:colOff>889000</xdr:colOff>
      <xdr:row>3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8E8050-25FC-2385-3CEC-5034A4CE5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4050" y="50800"/>
          <a:ext cx="1593850" cy="654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181429</xdr:colOff>
      <xdr:row>3</xdr:row>
      <xdr:rowOff>97064</xdr:rowOff>
    </xdr:from>
    <xdr:to>
      <xdr:col>6</xdr:col>
      <xdr:colOff>0</xdr:colOff>
      <xdr:row>18</xdr:row>
      <xdr:rowOff>80736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9B78B5-2552-4040-AC81-069CEE1F5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158750</xdr:colOff>
      <xdr:row>19</xdr:row>
      <xdr:rowOff>81643</xdr:rowOff>
    </xdr:from>
    <xdr:to>
      <xdr:col>6</xdr:col>
      <xdr:colOff>0</xdr:colOff>
      <xdr:row>34</xdr:row>
      <xdr:rowOff>65315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61BCC2-284D-40A2-B229-55C760D0C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173264</xdr:colOff>
      <xdr:row>35</xdr:row>
      <xdr:rowOff>66222</xdr:rowOff>
    </xdr:from>
    <xdr:to>
      <xdr:col>6</xdr:col>
      <xdr:colOff>0</xdr:colOff>
      <xdr:row>50</xdr:row>
      <xdr:rowOff>47171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1AFBCA-D34C-42E1-90E6-A1835EBC8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209550</xdr:colOff>
      <xdr:row>3</xdr:row>
      <xdr:rowOff>106135</xdr:rowOff>
    </xdr:from>
    <xdr:to>
      <xdr:col>13</xdr:col>
      <xdr:colOff>426357</xdr:colOff>
      <xdr:row>18</xdr:row>
      <xdr:rowOff>18143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5D6A35-4412-4879-9CE6-CA5940925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225778</xdr:colOff>
      <xdr:row>19</xdr:row>
      <xdr:rowOff>77634</xdr:rowOff>
    </xdr:from>
    <xdr:to>
      <xdr:col>13</xdr:col>
      <xdr:colOff>428903</xdr:colOff>
      <xdr:row>34</xdr:row>
      <xdr:rowOff>58584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9123CB-E05A-46FB-A3DE-4F8D91C21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99784</xdr:colOff>
      <xdr:row>3</xdr:row>
      <xdr:rowOff>63499</xdr:rowOff>
    </xdr:from>
    <xdr:to>
      <xdr:col>20</xdr:col>
      <xdr:colOff>662214</xdr:colOff>
      <xdr:row>18</xdr:row>
      <xdr:rowOff>27214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1A36897-4272-49E2-A244-250C8662D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100692</xdr:colOff>
      <xdr:row>19</xdr:row>
      <xdr:rowOff>23585</xdr:rowOff>
    </xdr:from>
    <xdr:to>
      <xdr:col>20</xdr:col>
      <xdr:colOff>671286</xdr:colOff>
      <xdr:row>34</xdr:row>
      <xdr:rowOff>4535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6CFBF02-F339-4288-824C-3836EB44B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650874</xdr:colOff>
      <xdr:row>20</xdr:row>
      <xdr:rowOff>127000</xdr:rowOff>
    </xdr:from>
    <xdr:to>
      <xdr:col>59</xdr:col>
      <xdr:colOff>749299</xdr:colOff>
      <xdr:row>37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4E22CB-4652-411B-9537-2382A8E46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53</xdr:col>
      <xdr:colOff>0</xdr:colOff>
      <xdr:row>2</xdr:row>
      <xdr:rowOff>0</xdr:rowOff>
    </xdr:from>
    <xdr:to>
      <xdr:col>60</xdr:col>
      <xdr:colOff>98425</xdr:colOff>
      <xdr:row>18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364AAF-14BA-4B33-9B17-545222027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61</xdr:col>
      <xdr:colOff>0</xdr:colOff>
      <xdr:row>2</xdr:row>
      <xdr:rowOff>0</xdr:rowOff>
    </xdr:from>
    <xdr:to>
      <xdr:col>68</xdr:col>
      <xdr:colOff>98425</xdr:colOff>
      <xdr:row>18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D2524BB-BC63-4AC9-B120-21CEFD512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61</xdr:col>
      <xdr:colOff>88900</xdr:colOff>
      <xdr:row>20</xdr:row>
      <xdr:rowOff>69850</xdr:rowOff>
    </xdr:from>
    <xdr:to>
      <xdr:col>68</xdr:col>
      <xdr:colOff>187325</xdr:colOff>
      <xdr:row>36</xdr:row>
      <xdr:rowOff>165100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FBA843-73CC-4AAA-A383-6309E1D33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1990-96E4-47A4-942C-5E7339154BBE}">
  <dimension ref="A1:I18"/>
  <sheetViews>
    <sheetView showGridLines="0" workbookViewId="0">
      <selection activeCell="E6" sqref="E6:F9"/>
    </sheetView>
  </sheetViews>
  <sheetFormatPr baseColWidth="10" defaultColWidth="11.453125" defaultRowHeight="14.5"/>
  <cols>
    <col min="1" max="1" width="8.54296875" customWidth="1"/>
    <col min="7" max="7" width="10.81640625" customWidth="1"/>
    <col min="9" max="9" width="14.1796875" customWidth="1"/>
  </cols>
  <sheetData>
    <row r="1" spans="1:9">
      <c r="A1" s="20"/>
      <c r="B1" s="21"/>
      <c r="C1" s="21"/>
      <c r="D1" s="21"/>
      <c r="E1" s="21"/>
      <c r="F1" s="21"/>
      <c r="G1" s="21"/>
      <c r="H1" s="21"/>
      <c r="I1" s="22"/>
    </row>
    <row r="2" spans="1:9">
      <c r="A2" s="23"/>
      <c r="I2" s="24"/>
    </row>
    <row r="3" spans="1:9" ht="24" customHeight="1">
      <c r="A3" s="23"/>
      <c r="I3" s="24"/>
    </row>
    <row r="4" spans="1:9">
      <c r="A4" s="23"/>
      <c r="I4" s="24"/>
    </row>
    <row r="5" spans="1:9">
      <c r="A5" s="23"/>
      <c r="I5" s="24"/>
    </row>
    <row r="6" spans="1:9" ht="14.5" customHeight="1">
      <c r="A6" s="23"/>
      <c r="B6" s="46" t="s">
        <v>0</v>
      </c>
      <c r="C6" s="46"/>
      <c r="E6" s="46" t="s">
        <v>1</v>
      </c>
      <c r="F6" s="46"/>
      <c r="I6" s="24"/>
    </row>
    <row r="7" spans="1:9" ht="14.5" customHeight="1">
      <c r="A7" s="23"/>
      <c r="B7" s="46"/>
      <c r="C7" s="46"/>
      <c r="E7" s="46"/>
      <c r="F7" s="46"/>
      <c r="I7" s="24"/>
    </row>
    <row r="8" spans="1:9" ht="14.5" customHeight="1">
      <c r="A8" s="23"/>
      <c r="B8" s="46"/>
      <c r="C8" s="46"/>
      <c r="E8" s="46"/>
      <c r="F8" s="46"/>
      <c r="I8" s="24"/>
    </row>
    <row r="9" spans="1:9" ht="14.5" customHeight="1">
      <c r="A9" s="23"/>
      <c r="B9" s="46"/>
      <c r="C9" s="46"/>
      <c r="E9" s="46"/>
      <c r="F9" s="46"/>
      <c r="I9" s="24"/>
    </row>
    <row r="10" spans="1:9">
      <c r="A10" s="23"/>
      <c r="I10" s="24"/>
    </row>
    <row r="11" spans="1:9">
      <c r="A11" s="23"/>
      <c r="I11" s="24"/>
    </row>
    <row r="12" spans="1:9">
      <c r="A12" s="23"/>
      <c r="B12" s="46" t="s">
        <v>2</v>
      </c>
      <c r="C12" s="46"/>
      <c r="I12" s="24"/>
    </row>
    <row r="13" spans="1:9">
      <c r="A13" s="23"/>
      <c r="B13" s="46"/>
      <c r="C13" s="46"/>
      <c r="I13" s="24"/>
    </row>
    <row r="14" spans="1:9">
      <c r="A14" s="23"/>
      <c r="B14" s="46"/>
      <c r="C14" s="46"/>
      <c r="I14" s="24"/>
    </row>
    <row r="15" spans="1:9">
      <c r="A15" s="23"/>
      <c r="B15" s="46"/>
      <c r="C15" s="46"/>
      <c r="I15" s="24"/>
    </row>
    <row r="16" spans="1:9">
      <c r="A16" s="23"/>
      <c r="I16" s="24"/>
    </row>
    <row r="17" spans="1:9">
      <c r="A17" s="23"/>
      <c r="I17" s="24"/>
    </row>
    <row r="18" spans="1:9" ht="15" thickBot="1">
      <c r="A18" s="25"/>
      <c r="B18" s="26"/>
      <c r="C18" s="26"/>
      <c r="D18" s="26"/>
      <c r="E18" s="26"/>
      <c r="F18" s="26"/>
      <c r="G18" s="26"/>
      <c r="H18" s="26"/>
      <c r="I18" s="27"/>
    </row>
  </sheetData>
  <mergeCells count="3">
    <mergeCell ref="B6:C9"/>
    <mergeCell ref="B12:C15"/>
    <mergeCell ref="E6:F9"/>
  </mergeCells>
  <hyperlinks>
    <hyperlink ref="B12:C15" location="Gráficos!A1" display="Gráficos" xr:uid="{8BCC0737-F959-41DB-97AE-9ED20ACE55D7}"/>
    <hyperlink ref="B6:C9" location="Glosario!A1" display="Glosario" xr:uid="{B3A3B912-2378-481C-90E6-0142EFACFC57}"/>
    <hyperlink ref="E6:F9" location="Parámetros!A1" display="Parámetros" xr:uid="{14E93897-F9D6-472C-BA1E-C4FCA4273F4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C100-0241-4E20-AC57-4D4C62BBF07E}">
  <dimension ref="A1:B8"/>
  <sheetViews>
    <sheetView showGridLines="0" tabSelected="1" workbookViewId="0">
      <selection activeCell="B9" sqref="B9"/>
    </sheetView>
  </sheetViews>
  <sheetFormatPr baseColWidth="10" defaultColWidth="11.453125" defaultRowHeight="14.5"/>
  <cols>
    <col min="1" max="1" width="19" customWidth="1"/>
    <col min="2" max="2" width="70.54296875" bestFit="1" customWidth="1"/>
  </cols>
  <sheetData>
    <row r="1" spans="1:2" ht="18.5">
      <c r="A1" s="47" t="s">
        <v>3</v>
      </c>
      <c r="B1" s="48"/>
    </row>
    <row r="2" spans="1:2">
      <c r="A2" s="29" t="s">
        <v>4</v>
      </c>
      <c r="B2" s="29" t="s">
        <v>5</v>
      </c>
    </row>
    <row r="3" spans="1:2">
      <c r="A3" s="28" t="s">
        <v>6</v>
      </c>
      <c r="B3" s="28" t="s">
        <v>103</v>
      </c>
    </row>
    <row r="4" spans="1:2">
      <c r="A4" s="28" t="s">
        <v>7</v>
      </c>
      <c r="B4" s="28" t="s">
        <v>102</v>
      </c>
    </row>
    <row r="5" spans="1:2">
      <c r="A5" s="28" t="s">
        <v>8</v>
      </c>
      <c r="B5" s="28" t="s">
        <v>100</v>
      </c>
    </row>
    <row r="6" spans="1:2">
      <c r="A6" s="28" t="s">
        <v>9</v>
      </c>
      <c r="B6" s="28" t="s">
        <v>101</v>
      </c>
    </row>
    <row r="7" spans="1:2">
      <c r="A7" s="28" t="s">
        <v>10</v>
      </c>
      <c r="B7" s="28" t="s">
        <v>104</v>
      </c>
    </row>
    <row r="8" spans="1:2">
      <c r="A8" s="28" t="s">
        <v>11</v>
      </c>
      <c r="B8" s="28" t="s">
        <v>105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8E8C-C8C1-4A41-A4A9-3D5EE3D16A79}">
  <dimension ref="A1:C20"/>
  <sheetViews>
    <sheetView showGridLines="0" workbookViewId="0">
      <selection activeCell="G9" sqref="G9"/>
    </sheetView>
  </sheetViews>
  <sheetFormatPr baseColWidth="10" defaultColWidth="10.81640625" defaultRowHeight="14.5"/>
  <cols>
    <col min="1" max="1" width="27.81640625" style="30" bestFit="1" customWidth="1"/>
    <col min="2" max="2" width="13.54296875" style="30" customWidth="1"/>
    <col min="3" max="3" width="10.54296875" style="30" customWidth="1"/>
    <col min="4" max="16384" width="10.81640625" style="30"/>
  </cols>
  <sheetData>
    <row r="1" spans="1:3" ht="18.5">
      <c r="A1" s="49" t="s">
        <v>12</v>
      </c>
      <c r="B1" s="50"/>
      <c r="C1" s="51"/>
    </row>
    <row r="2" spans="1:3">
      <c r="A2" s="31"/>
      <c r="C2" s="32"/>
    </row>
    <row r="3" spans="1:3">
      <c r="A3" s="33" t="s">
        <v>13</v>
      </c>
      <c r="C3" s="32"/>
    </row>
    <row r="4" spans="1:3">
      <c r="A4" s="31" t="s">
        <v>14</v>
      </c>
      <c r="B4" s="34">
        <v>70</v>
      </c>
      <c r="C4" s="32"/>
    </row>
    <row r="5" spans="1:3">
      <c r="A5" s="31"/>
      <c r="C5" s="32"/>
    </row>
    <row r="6" spans="1:3">
      <c r="A6" s="33" t="s">
        <v>15</v>
      </c>
      <c r="B6" s="35"/>
      <c r="C6" s="32"/>
    </row>
    <row r="7" spans="1:3">
      <c r="A7" s="31" t="s">
        <v>16</v>
      </c>
      <c r="B7" s="36">
        <v>82000</v>
      </c>
      <c r="C7" s="32"/>
    </row>
    <row r="8" spans="1:3">
      <c r="A8" s="31" t="s">
        <v>17</v>
      </c>
      <c r="B8" s="34" t="s">
        <v>18</v>
      </c>
      <c r="C8" s="32"/>
    </row>
    <row r="9" spans="1:3">
      <c r="A9" s="31" t="s">
        <v>19</v>
      </c>
      <c r="B9" s="44">
        <v>0.13750000000000001</v>
      </c>
      <c r="C9" s="32"/>
    </row>
    <row r="10" spans="1:3">
      <c r="A10" s="31"/>
      <c r="C10" s="32"/>
    </row>
    <row r="11" spans="1:3">
      <c r="A11" s="33" t="s">
        <v>20</v>
      </c>
      <c r="C11" s="32"/>
    </row>
    <row r="12" spans="1:3">
      <c r="A12" s="37" t="s">
        <v>21</v>
      </c>
      <c r="B12" s="38">
        <v>0.35</v>
      </c>
      <c r="C12" s="32"/>
    </row>
    <row r="13" spans="1:3">
      <c r="A13" s="31" t="s">
        <v>22</v>
      </c>
      <c r="B13" s="38">
        <v>0.01</v>
      </c>
      <c r="C13" s="32"/>
    </row>
    <row r="14" spans="1:3">
      <c r="A14" s="31"/>
      <c r="B14" s="39"/>
      <c r="C14" s="32"/>
    </row>
    <row r="15" spans="1:3">
      <c r="A15" s="33" t="s">
        <v>23</v>
      </c>
      <c r="B15" s="45">
        <v>0.03</v>
      </c>
      <c r="C15" s="32"/>
    </row>
    <row r="16" spans="1:3">
      <c r="A16" s="33"/>
      <c r="B16" s="40"/>
      <c r="C16" s="32"/>
    </row>
    <row r="17" spans="1:3">
      <c r="A17" s="33" t="s">
        <v>24</v>
      </c>
      <c r="B17" s="45">
        <v>0.01</v>
      </c>
      <c r="C17" s="32"/>
    </row>
    <row r="18" spans="1:3">
      <c r="A18" s="33"/>
      <c r="B18" s="40"/>
      <c r="C18" s="32"/>
    </row>
    <row r="19" spans="1:3">
      <c r="A19" s="33" t="s">
        <v>25</v>
      </c>
      <c r="B19" s="44">
        <v>3.5000000000000003E-2</v>
      </c>
      <c r="C19" s="32"/>
    </row>
    <row r="20" spans="1:3">
      <c r="A20" s="41"/>
      <c r="B20" s="42"/>
      <c r="C20" s="43"/>
    </row>
  </sheetData>
  <sheetProtection algorithmName="SHA-512" hashValue="i7fQ3PNjQZ23ACO2Zj5JTZlCAvPf7BTlkGc11+txh8Shxh7h5g2qB+z3ASTDPvmOvtHkaTYHa0Ui2LpMX+29sg==" saltValue="5RdIepbpIU1jCr8Icc5CDg==" spinCount="100000" sheet="1" objects="1" scenarios="1"/>
  <mergeCells count="1">
    <mergeCell ref="A1:C1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1318CD-7A2C-4CBA-8706-A14A44985BAF}">
          <x14:formula1>
            <xm:f>EdadesSimples!$A$70:$A$75</xm:f>
          </x14:formula1>
          <xm:sqref>B4</xm:sqref>
        </x14:dataValidation>
        <x14:dataValidation type="list" allowBlank="1" showInputMessage="1" showErrorMessage="1" xr:uid="{54994DCF-40B9-40D5-8B27-196B5941E86B}">
          <x14:formula1>
            <xm:f>FinVA!$B$107:$B$108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CB6B-A274-4DF4-8577-47E7B6D9DF87}">
  <dimension ref="A1:AB79"/>
  <sheetViews>
    <sheetView zoomScale="90" zoomScaleNormal="90" workbookViewId="0">
      <selection activeCell="A3" sqref="A3"/>
    </sheetView>
  </sheetViews>
  <sheetFormatPr baseColWidth="10" defaultColWidth="11.453125" defaultRowHeight="14.5"/>
  <cols>
    <col min="1" max="1" width="9.453125" customWidth="1"/>
    <col min="3" max="3" width="11.26953125" bestFit="1" customWidth="1"/>
    <col min="4" max="4" width="12.453125" customWidth="1"/>
    <col min="5" max="5" width="11.81640625" bestFit="1" customWidth="1"/>
    <col min="11" max="11" width="10.81640625" customWidth="1"/>
    <col min="14" max="14" width="11.54296875" customWidth="1"/>
    <col min="23" max="23" width="9.26953125" customWidth="1"/>
    <col min="24" max="24" width="12.54296875" bestFit="1" customWidth="1"/>
    <col min="25" max="25" width="10.81640625" customWidth="1"/>
  </cols>
  <sheetData>
    <row r="1" spans="1:28">
      <c r="A1" t="s">
        <v>26</v>
      </c>
      <c r="E1" t="s">
        <v>27</v>
      </c>
      <c r="F1" s="14">
        <v>0.01</v>
      </c>
      <c r="J1" t="s">
        <v>28</v>
      </c>
      <c r="K1" s="19">
        <v>0.03</v>
      </c>
      <c r="L1" t="s">
        <v>29</v>
      </c>
      <c r="M1" s="13">
        <v>0.13750000000000001</v>
      </c>
      <c r="N1" s="12">
        <v>49149837.915156402</v>
      </c>
      <c r="V1" t="s">
        <v>30</v>
      </c>
      <c r="W1" s="13">
        <v>3.5000000000000003E-2</v>
      </c>
      <c r="X1" t="s">
        <v>31</v>
      </c>
      <c r="Y1" s="13">
        <f>(1+K1)*(1+W1)-1</f>
        <v>6.6049999999999942E-2</v>
      </c>
      <c r="Z1" s="13"/>
      <c r="AA1" s="13"/>
    </row>
    <row r="2" spans="1:28">
      <c r="E2" s="14" t="s">
        <v>32</v>
      </c>
      <c r="F2" s="14" t="s">
        <v>32</v>
      </c>
      <c r="G2" s="14" t="s">
        <v>32</v>
      </c>
      <c r="H2" s="14" t="s">
        <v>33</v>
      </c>
      <c r="I2" s="14"/>
      <c r="J2" t="s">
        <v>34</v>
      </c>
      <c r="K2" t="s">
        <v>34</v>
      </c>
      <c r="L2" t="s">
        <v>35</v>
      </c>
      <c r="N2" t="s">
        <v>34</v>
      </c>
      <c r="O2" t="s">
        <v>36</v>
      </c>
      <c r="Q2" t="s">
        <v>37</v>
      </c>
      <c r="S2" t="s">
        <v>38</v>
      </c>
      <c r="X2" t="s">
        <v>7</v>
      </c>
      <c r="Y2" t="str">
        <f>_xlfn.CONCAT("AdultMay",TEXT(Parámetros!$B$4,"##"),"+")</f>
        <v>AdultMay70+</v>
      </c>
      <c r="AB2" s="12"/>
    </row>
    <row r="3" spans="1:28">
      <c r="A3" t="s">
        <v>39</v>
      </c>
      <c r="B3" t="s">
        <v>40</v>
      </c>
      <c r="C3" t="str">
        <f>_xlfn.CONCAT("AdultMay",TEXT(Parámetros!$B$4,"##"),"+")</f>
        <v>AdultMay70+</v>
      </c>
      <c r="D3" t="s">
        <v>41</v>
      </c>
      <c r="E3" t="s">
        <v>42</v>
      </c>
      <c r="F3" t="str">
        <f>_xlfn.CONCAT("BenefAdultMay",TEXT(Parámetros!$B$4,"##"),"+")</f>
        <v>BenefAdultMay70+</v>
      </c>
      <c r="G3" t="s">
        <v>43</v>
      </c>
      <c r="H3" t="s">
        <v>42</v>
      </c>
      <c r="I3" t="str">
        <f>_xlfn.CONCAT("BenefAdultMay",TEXT(Parámetros!$B$4,"##"),"+")</f>
        <v>BenefAdultMay70+</v>
      </c>
      <c r="J3" t="s">
        <v>42</v>
      </c>
      <c r="K3" t="str">
        <f>_xlfn.CONCAT("BenefAdultMay",TEXT(Parámetros!$B$4,"##"),"+")</f>
        <v>BenefAdultMay70+</v>
      </c>
      <c r="L3" t="s">
        <v>42</v>
      </c>
      <c r="M3" t="str">
        <f>_xlfn.CONCAT("BenefAdultMay",TEXT(Parámetros!$B$4,"##"),"+")</f>
        <v>BenefAdultMay70+</v>
      </c>
      <c r="N3" t="s">
        <v>43</v>
      </c>
      <c r="O3" t="s">
        <v>42</v>
      </c>
      <c r="P3" t="str">
        <f>_xlfn.CONCAT("BenefAdultMay",TEXT(Parámetros!$B$4,"##"),"+")</f>
        <v>BenefAdultMay70+</v>
      </c>
      <c r="Q3" t="s">
        <v>10</v>
      </c>
      <c r="R3" t="str">
        <f>_xlfn.CONCAT("PrimaMediaAdultMay",TEXT(Parámetros!$B$4,"##"),"+")</f>
        <v>PrimaMediaAdultMay70+</v>
      </c>
      <c r="S3" t="s">
        <v>10</v>
      </c>
      <c r="T3" t="str">
        <f>_xlfn.CONCAT("PrimaMediaAdultMay",TEXT(Parámetros!$B$4,"##"),"+")</f>
        <v>PrimaMediaAdultMay70+</v>
      </c>
      <c r="W3" t="s">
        <v>44</v>
      </c>
      <c r="X3" s="12">
        <f>NPV(Y1,FinVA!$B$4:$B$102)</f>
        <v>1058178446.2045603</v>
      </c>
      <c r="Y3" s="14"/>
    </row>
    <row r="4" spans="1:28">
      <c r="A4">
        <v>2025</v>
      </c>
      <c r="B4" s="13">
        <f>Parámetros!$B$12</f>
        <v>0.35</v>
      </c>
      <c r="C4" s="12">
        <f ca="1">SUM(OFFSET(EdadesSimples!$B$2,Parámetros!$B$4+3,Proyecciones!$A4-EdadesSimples!$B$2,100-Parámetros!$B$4+1,1))</f>
        <v>393255.38105261023</v>
      </c>
      <c r="D4" s="12">
        <f t="shared" ref="D4:D35" ca="1" si="0">B4*C4</f>
        <v>137639.38336841358</v>
      </c>
      <c r="E4" s="12">
        <f ca="1">D4*Parámetros!$B$7*IF(Parámetros!$B$8="SI",13,12)*(1+$M$1*IF(Parámetros!$B$8="SI",12/13,1))/1000000</f>
        <v>154059.76180426529</v>
      </c>
      <c r="F4" s="12">
        <f ca="1">C4*Parámetros!$B$7*IF(Parámetros!$B$8="SI",13,12)*(1+$M$1*IF(Parámetros!$B$8="SI",12/13,1))/1000000</f>
        <v>440170.74801218661</v>
      </c>
      <c r="G4" s="12">
        <v>44329679.960186698</v>
      </c>
      <c r="H4" s="15">
        <f ca="1">E4/$G4</f>
        <v>3.4753186114275855E-3</v>
      </c>
      <c r="I4" s="15">
        <f ca="1">F4/$G4</f>
        <v>9.9294817469359597E-3</v>
      </c>
      <c r="J4" s="12">
        <f t="shared" ref="J4:J35" ca="1" si="1">E4*(1+$K$1)^(A4-$A$4+1)</f>
        <v>158681.55465839326</v>
      </c>
      <c r="K4" s="12">
        <f t="shared" ref="K4:K35" ca="1" si="2">F4*(1+$K$1)^(A4-$A$4+1)</f>
        <v>453375.87045255222</v>
      </c>
      <c r="L4" s="15">
        <f ca="1">J4/FinVA!$B5</f>
        <v>1.0587569992899649E-2</v>
      </c>
      <c r="M4" s="15">
        <f ca="1">K4/FinVA!$B5</f>
        <v>3.0250199979713288E-2</v>
      </c>
      <c r="N4" s="12">
        <v>52442594.152688801</v>
      </c>
      <c r="O4" s="15">
        <f ca="1">J4/$N4</f>
        <v>3.025814363728562E-3</v>
      </c>
      <c r="P4" s="15">
        <f ca="1">K4/$N4</f>
        <v>8.6451838963673196E-3</v>
      </c>
      <c r="Q4" s="15">
        <f ca="1">$Y$8</f>
        <v>1.657501427042854E-2</v>
      </c>
      <c r="R4" s="15">
        <f ca="1">$Z$8</f>
        <v>2.5510444070857164E-2</v>
      </c>
      <c r="S4" s="15">
        <f ca="1">$Y$9</f>
        <v>9.0988697398943132E-3</v>
      </c>
      <c r="T4" s="15">
        <f ca="1">$Z$9</f>
        <v>1.4003982368914562E-2</v>
      </c>
      <c r="U4" s="13"/>
      <c r="W4" t="s">
        <v>45</v>
      </c>
      <c r="X4" s="12">
        <f ca="1">NPV(Y1,J4:J79)</f>
        <v>17539322.846500486</v>
      </c>
      <c r="Y4" s="12">
        <f ca="1">NPV(Y1,K4:K79)</f>
        <v>26994602.068887971</v>
      </c>
    </row>
    <row r="5" spans="1:28">
      <c r="A5">
        <v>2026</v>
      </c>
      <c r="B5" s="13">
        <f>IF(B4&lt;1,IF(B4+Parámetros!$B$13&gt;1,1,B4+Parámetros!$B$13),1)</f>
        <v>0.36</v>
      </c>
      <c r="C5" s="12">
        <f ca="1">SUM(OFFSET(EdadesSimples!$B$2,Parámetros!$B$4+3,Proyecciones!$A5-EdadesSimples!$B$2,100-Parámetros!$B$4+1,1))</f>
        <v>415722.52249962062</v>
      </c>
      <c r="D5" s="12">
        <f t="shared" ca="1" si="0"/>
        <v>149660.10809986343</v>
      </c>
      <c r="E5" s="12">
        <f ca="1">D5*Parámetros!$B$7*IF(Parámetros!$B$8="SI",13,12)*(1+$M$1*IF(Parámetros!$B$8="SI",12/13,1))/1000000</f>
        <v>167514.55899617716</v>
      </c>
      <c r="F5" s="12">
        <f ca="1">C5*Parámetros!$B$7*IF(Parámetros!$B$8="SI",13,12)*(1+$M$1*IF(Parámetros!$B$8="SI",12/13,1))/1000000</f>
        <v>465318.2194338254</v>
      </c>
      <c r="G5" s="12">
        <v>46086816.516746499</v>
      </c>
      <c r="H5" s="15">
        <f t="shared" ref="H5:H68" ca="1" si="3">E5/$G5</f>
        <v>3.6347609068486568E-3</v>
      </c>
      <c r="I5" s="15">
        <f t="shared" ref="I5:I68" ca="1" si="4">F5/$G5</f>
        <v>1.0096558074579601E-2</v>
      </c>
      <c r="J5" s="12">
        <f t="shared" ca="1" si="1"/>
        <v>177716.19563904434</v>
      </c>
      <c r="K5" s="12">
        <f t="shared" ca="1" si="2"/>
        <v>493656.09899734537</v>
      </c>
      <c r="L5" s="15">
        <f ca="1">J5/FinVA!$B6</f>
        <v>1.0924664651292408E-2</v>
      </c>
      <c r="M5" s="15">
        <f ca="1">K5/FinVA!$B6</f>
        <v>3.0346290698034462E-2</v>
      </c>
      <c r="N5" s="12">
        <v>56102651.541589901</v>
      </c>
      <c r="O5" s="15">
        <f t="shared" ref="O5:O8" ca="1" si="5">J5/$N5</f>
        <v>3.1676969047942437E-3</v>
      </c>
      <c r="P5" s="15">
        <f t="shared" ref="P5:P8" ca="1" si="6">K5/$N5</f>
        <v>8.7991580688728983E-3</v>
      </c>
      <c r="Q5" s="15">
        <f t="shared" ref="Q5:Q68" ca="1" si="7">$Y$8</f>
        <v>1.657501427042854E-2</v>
      </c>
      <c r="R5" s="15">
        <f t="shared" ref="R5:R68" ca="1" si="8">$Z$8</f>
        <v>2.5510444070857164E-2</v>
      </c>
      <c r="S5" s="15">
        <f t="shared" ref="S5:S68" ca="1" si="9">$Y$9</f>
        <v>9.0988697398943132E-3</v>
      </c>
      <c r="T5" s="15">
        <f t="shared" ref="T5:T68" ca="1" si="10">$Z$9</f>
        <v>1.4003982368914562E-2</v>
      </c>
      <c r="U5" s="13"/>
      <c r="W5" t="s">
        <v>46</v>
      </c>
      <c r="X5" s="12">
        <f>NPV(Y1,N4:N79)</f>
        <v>1927637536.0775537</v>
      </c>
      <c r="Y5" s="14"/>
    </row>
    <row r="6" spans="1:28">
      <c r="A6">
        <v>2027</v>
      </c>
      <c r="B6" s="13">
        <f>IF(B5&lt;1,IF(B5+Parámetros!$B$13&gt;1,1,B5+Parámetros!$B$13),1)</f>
        <v>0.37</v>
      </c>
      <c r="C6" s="12">
        <f ca="1">SUM(OFFSET(EdadesSimples!$B$2,Parámetros!$B$4+3,Proyecciones!$A6-EdadesSimples!$B$2,100-Parámetros!$B$4+1,1))</f>
        <v>439321.2940508427</v>
      </c>
      <c r="D6" s="12">
        <f t="shared" ca="1" si="0"/>
        <v>162548.87879881178</v>
      </c>
      <c r="E6" s="12">
        <f ca="1">D6*Parámetros!$B$7*IF(Parámetros!$B$8="SI",13,12)*(1+$M$1*IF(Parámetros!$B$8="SI",12/13,1))/1000000</f>
        <v>181940.96003951001</v>
      </c>
      <c r="F6" s="12">
        <f ca="1">C6*Parámetros!$B$7*IF(Parámetros!$B$8="SI",13,12)*(1+$M$1*IF(Parámetros!$B$8="SI",12/13,1))/1000000</f>
        <v>491732.32443110814</v>
      </c>
      <c r="G6" s="12">
        <v>47935354.350736298</v>
      </c>
      <c r="H6" s="15">
        <f t="shared" ca="1" si="3"/>
        <v>3.7955484527823326E-3</v>
      </c>
      <c r="I6" s="15">
        <f t="shared" ca="1" si="4"/>
        <v>1.0258239061573872E-2</v>
      </c>
      <c r="J6" s="12">
        <f t="shared" ca="1" si="1"/>
        <v>198811.79944109367</v>
      </c>
      <c r="K6" s="12">
        <f t="shared" ca="1" si="2"/>
        <v>537329.18767863151</v>
      </c>
      <c r="L6" s="15">
        <f ca="1">J6/FinVA!$B7</f>
        <v>1.1271248170789736E-2</v>
      </c>
      <c r="M6" s="15">
        <f ca="1">K6/FinVA!$B7</f>
        <v>3.046283289402631E-2</v>
      </c>
      <c r="N6" s="12">
        <v>60255406.068401702</v>
      </c>
      <c r="O6" s="15">
        <f t="shared" ca="1" si="5"/>
        <v>3.2994848497975978E-3</v>
      </c>
      <c r="P6" s="15">
        <f t="shared" ca="1" si="6"/>
        <v>8.9175266210745896E-3</v>
      </c>
      <c r="Q6" s="15">
        <f t="shared" ca="1" si="7"/>
        <v>1.657501427042854E-2</v>
      </c>
      <c r="R6" s="15">
        <f t="shared" ca="1" si="8"/>
        <v>2.5510444070857164E-2</v>
      </c>
      <c r="S6" s="15">
        <f t="shared" ca="1" si="9"/>
        <v>9.0988697398943132E-3</v>
      </c>
      <c r="T6" s="15">
        <f t="shared" ca="1" si="10"/>
        <v>1.4003982368914562E-2</v>
      </c>
      <c r="U6" s="13"/>
      <c r="Y6" s="14"/>
    </row>
    <row r="7" spans="1:28">
      <c r="A7">
        <v>2028</v>
      </c>
      <c r="B7" s="13">
        <f>IF(B6&lt;1,IF(B6+Parámetros!$B$13&gt;1,1,B6+Parámetros!$B$13),1)</f>
        <v>0.38</v>
      </c>
      <c r="C7" s="12">
        <f ca="1">SUM(OFFSET(EdadesSimples!$B$2,Parámetros!$B$4+3,Proyecciones!$A7-EdadesSimples!$B$2,100-Parámetros!$B$4+1,1))</f>
        <v>462258.94974565005</v>
      </c>
      <c r="D7" s="12">
        <f t="shared" ca="1" si="0"/>
        <v>175658.40090334704</v>
      </c>
      <c r="E7" s="12">
        <f ca="1">D7*Parámetros!$B$7*IF(Parámetros!$B$8="SI",13,12)*(1+$M$1*IF(Parámetros!$B$8="SI",12/13,1))/1000000</f>
        <v>196614.44813111634</v>
      </c>
      <c r="F7" s="12">
        <f ca="1">C7*Parámetros!$B$7*IF(Parámetros!$B$8="SI",13,12)*(1+$M$1*IF(Parámetros!$B$8="SI",12/13,1))/1000000</f>
        <v>517406.44245030603</v>
      </c>
      <c r="G7" s="12">
        <v>49867040.9927876</v>
      </c>
      <c r="H7" s="15">
        <f t="shared" ca="1" si="3"/>
        <v>3.9427735076471293E-3</v>
      </c>
      <c r="I7" s="15">
        <f t="shared" ca="1" si="4"/>
        <v>1.0375719756966127E-2</v>
      </c>
      <c r="J7" s="12">
        <f t="shared" ca="1" si="1"/>
        <v>221291.29354485945</v>
      </c>
      <c r="K7" s="12">
        <f t="shared" ca="1" si="2"/>
        <v>582345.50932857743</v>
      </c>
      <c r="L7" s="15">
        <f ca="1">J7/FinVA!$B8</f>
        <v>1.1590128317921791E-2</v>
      </c>
      <c r="M7" s="15">
        <f ca="1">K7/FinVA!$B8</f>
        <v>3.0500337678741551E-2</v>
      </c>
      <c r="N7" s="12">
        <v>64673627.829083301</v>
      </c>
      <c r="O7" s="15">
        <f t="shared" ca="1" si="5"/>
        <v>3.4216619814444091E-3</v>
      </c>
      <c r="P7" s="15">
        <f t="shared" ca="1" si="6"/>
        <v>9.0043736353800224E-3</v>
      </c>
      <c r="Q7" s="15">
        <f t="shared" ca="1" si="7"/>
        <v>1.657501427042854E-2</v>
      </c>
      <c r="R7" s="15">
        <f t="shared" ca="1" si="8"/>
        <v>2.5510444070857164E-2</v>
      </c>
      <c r="S7" s="15">
        <f t="shared" ca="1" si="9"/>
        <v>9.0988697398943132E-3</v>
      </c>
      <c r="T7" s="15">
        <f t="shared" ca="1" si="10"/>
        <v>1.4003982368914562E-2</v>
      </c>
      <c r="U7" s="13"/>
      <c r="Y7" t="s">
        <v>7</v>
      </c>
      <c r="Z7" t="str">
        <f>_xlfn.CONCAT("AdultMay",TEXT(Parámetros!$B$4,"##"),"+")</f>
        <v>AdultMay70+</v>
      </c>
    </row>
    <row r="8" spans="1:28">
      <c r="A8">
        <v>2029</v>
      </c>
      <c r="B8" s="13">
        <f>IF(B7&lt;1,IF(B7+Parámetros!$B$13&gt;1,1,B7+Parámetros!$B$13),1)</f>
        <v>0.39</v>
      </c>
      <c r="C8" s="12">
        <f ca="1">SUM(OFFSET(EdadesSimples!$B$2,Parámetros!$B$4+3,Proyecciones!$A8-EdadesSimples!$B$2,100-Parámetros!$B$4+1,1))</f>
        <v>488100.90824082214</v>
      </c>
      <c r="D8" s="12">
        <f t="shared" ca="1" si="0"/>
        <v>190359.35421392065</v>
      </c>
      <c r="E8" s="12">
        <f ca="1">D8*Parámetros!$B$7*IF(Parámetros!$B$8="SI",13,12)*(1+$M$1*IF(Parámetros!$B$8="SI",12/13,1))/1000000</f>
        <v>213069.22517164139</v>
      </c>
      <c r="F8" s="12">
        <f ca="1">C8*Parámetros!$B$7*IF(Parámetros!$B$8="SI",13,12)*(1+$M$1*IF(Parámetros!$B$8="SI",12/13,1))/1000000</f>
        <v>546331.34659395216</v>
      </c>
      <c r="G8" s="12">
        <v>51892972.688135497</v>
      </c>
      <c r="H8" s="15">
        <f t="shared" ca="1" si="3"/>
        <v>4.105936008949364E-3</v>
      </c>
      <c r="I8" s="15">
        <f t="shared" ca="1" si="4"/>
        <v>1.0528041048588109E-2</v>
      </c>
      <c r="J8" s="12">
        <f t="shared" ca="1" si="1"/>
        <v>247005.62877267279</v>
      </c>
      <c r="K8" s="12">
        <f t="shared" ca="1" si="2"/>
        <v>633347.76608377625</v>
      </c>
      <c r="L8" s="15">
        <f ca="1">J8/FinVA!$B9</f>
        <v>1.1993603077045237E-2</v>
      </c>
      <c r="M8" s="15">
        <f ca="1">K8/FinVA!$B9</f>
        <v>3.075282840268009E-2</v>
      </c>
      <c r="N8" s="12">
        <v>69473878.784633607</v>
      </c>
      <c r="O8" s="15">
        <f t="shared" ca="1" si="5"/>
        <v>3.5553740930225142E-3</v>
      </c>
      <c r="P8" s="15">
        <f t="shared" ca="1" si="6"/>
        <v>9.1163438282628548E-3</v>
      </c>
      <c r="Q8" s="15">
        <f t="shared" ca="1" si="7"/>
        <v>1.657501427042854E-2</v>
      </c>
      <c r="R8" s="15">
        <f t="shared" ca="1" si="8"/>
        <v>2.5510444070857164E-2</v>
      </c>
      <c r="S8" s="15">
        <f t="shared" ca="1" si="9"/>
        <v>9.0988697398943132E-3</v>
      </c>
      <c r="T8" s="15">
        <f t="shared" ca="1" si="10"/>
        <v>1.4003982368914562E-2</v>
      </c>
      <c r="U8" s="13"/>
      <c r="W8" t="s">
        <v>47</v>
      </c>
      <c r="Y8" s="13">
        <f ca="1">X4/X3</f>
        <v>1.657501427042854E-2</v>
      </c>
      <c r="Z8" s="13">
        <f ca="1">Y4/X3</f>
        <v>2.5510444070857164E-2</v>
      </c>
    </row>
    <row r="9" spans="1:28">
      <c r="A9">
        <v>2030</v>
      </c>
      <c r="B9" s="13">
        <f>IF(B8&lt;1,IF(B8+Parámetros!$B$13&gt;1,1,B8+Parámetros!$B$13),1)</f>
        <v>0.4</v>
      </c>
      <c r="C9" s="12">
        <f ca="1">SUM(OFFSET(EdadesSimples!$B$2,Parámetros!$B$4+3,Proyecciones!$A9-EdadesSimples!$B$2,100-Parámetros!$B$4+1,1))</f>
        <v>513886.37492667953</v>
      </c>
      <c r="D9" s="12">
        <f t="shared" ca="1" si="0"/>
        <v>205554.54997067183</v>
      </c>
      <c r="E9" s="12">
        <f ca="1">D9*Parámetros!$B$7*IF(Parámetros!$B$8="SI",13,12)*(1+$M$1*IF(Parámetros!$B$8="SI",12/13,1))/1000000</f>
        <v>230077.20778217295</v>
      </c>
      <c r="F9" s="12">
        <f ca="1">C9*Parámetros!$B$7*IF(Parámetros!$B$8="SI",13,12)*(1+$M$1*IF(Parámetros!$B$8="SI",12/13,1))/1000000</f>
        <v>575193.01945543243</v>
      </c>
      <c r="G9" s="12">
        <f>G8*(1+$F$1)</f>
        <v>52411902.415016852</v>
      </c>
      <c r="H9" s="15">
        <f t="shared" ca="1" si="3"/>
        <v>4.3897892879433461E-3</v>
      </c>
      <c r="I9" s="15">
        <f t="shared" ca="1" si="4"/>
        <v>1.0974473219858366E-2</v>
      </c>
      <c r="J9" s="12">
        <f t="shared" ca="1" si="1"/>
        <v>274724.21833128348</v>
      </c>
      <c r="K9" s="12">
        <f t="shared" ca="1" si="2"/>
        <v>686810.54582820879</v>
      </c>
      <c r="L9" s="15">
        <f ca="1">J9/FinVA!$B10</f>
        <v>1.2391263207971001E-2</v>
      </c>
      <c r="M9" s="15">
        <f ca="1">K9/FinVA!$B10</f>
        <v>3.0978158019927506E-2</v>
      </c>
      <c r="N9" s="12">
        <f>N8*(1+$K$1+1%)</f>
        <v>72252833.936018959</v>
      </c>
      <c r="O9" s="15">
        <f t="shared" ref="O9:O72" ca="1" si="11">J9/$N9</f>
        <v>3.8022621863462985E-3</v>
      </c>
      <c r="P9" s="15">
        <f t="shared" ref="P9:P72" ca="1" si="12">K9/$N9</f>
        <v>9.505655465865747E-3</v>
      </c>
      <c r="Q9" s="15">
        <f t="shared" ca="1" si="7"/>
        <v>1.657501427042854E-2</v>
      </c>
      <c r="R9" s="15">
        <f t="shared" ca="1" si="8"/>
        <v>2.5510444070857164E-2</v>
      </c>
      <c r="S9" s="15">
        <f t="shared" ca="1" si="9"/>
        <v>9.0988697398943132E-3</v>
      </c>
      <c r="T9" s="15">
        <f t="shared" ca="1" si="10"/>
        <v>1.4003982368914562E-2</v>
      </c>
      <c r="W9" t="s">
        <v>48</v>
      </c>
      <c r="Y9" s="15">
        <f ca="1">X4/X5</f>
        <v>9.0988697398943132E-3</v>
      </c>
      <c r="Z9" s="13">
        <f ca="1">Y4/X5</f>
        <v>1.4003982368914562E-2</v>
      </c>
    </row>
    <row r="10" spans="1:28">
      <c r="A10">
        <v>2031</v>
      </c>
      <c r="B10" s="13">
        <f>IF(B9&lt;1,IF(B9+Parámetros!$B$13&gt;1,1,B9+Parámetros!$B$13),1)</f>
        <v>0.41000000000000003</v>
      </c>
      <c r="C10" s="12">
        <f ca="1">SUM(OFFSET(EdadesSimples!$B$2,Parámetros!$B$4+3,Proyecciones!$A10-EdadesSimples!$B$2,100-Parámetros!$B$4+1,1))</f>
        <v>542116.66527906805</v>
      </c>
      <c r="D10" s="12">
        <f t="shared" ca="1" si="0"/>
        <v>222267.83276441792</v>
      </c>
      <c r="E10" s="12">
        <f ca="1">D10*Parámetros!$B$7*IF(Parámetros!$B$8="SI",13,12)*(1+$M$1*IF(Parámetros!$B$8="SI",12/13,1))/1000000</f>
        <v>248784.38521321298</v>
      </c>
      <c r="F10" s="12">
        <f ca="1">C10*Parámetros!$B$7*IF(Parámetros!$B$8="SI",13,12)*(1+$M$1*IF(Parámetros!$B$8="SI",12/13,1))/1000000</f>
        <v>606791.18344686099</v>
      </c>
      <c r="G10" s="12">
        <f t="shared" ref="G10:G73" si="13">G9*(1+$F$1)</f>
        <v>52936021.439167023</v>
      </c>
      <c r="H10" s="15">
        <f t="shared" ca="1" si="3"/>
        <v>4.69971823438055E-3</v>
      </c>
      <c r="I10" s="15">
        <f t="shared" ca="1" si="4"/>
        <v>1.1462727400928172E-2</v>
      </c>
      <c r="J10" s="12">
        <f t="shared" ca="1" si="1"/>
        <v>305973.41349952412</v>
      </c>
      <c r="K10" s="12">
        <f t="shared" ca="1" si="2"/>
        <v>746276.61829152226</v>
      </c>
      <c r="L10" s="15">
        <f ca="1">J10/FinVA!$B11</f>
        <v>1.283120171498142E-2</v>
      </c>
      <c r="M10" s="15">
        <f ca="1">K10/FinVA!$B11</f>
        <v>3.1295613938979075E-2</v>
      </c>
      <c r="N10" s="12">
        <f>N9*(1+$K$1)*(1+$F$1)</f>
        <v>75164623.143640533</v>
      </c>
      <c r="O10" s="15">
        <f t="shared" ca="1" si="11"/>
        <v>4.070710404744598E-3</v>
      </c>
      <c r="P10" s="15">
        <f t="shared" ca="1" si="12"/>
        <v>9.9285619627917029E-3</v>
      </c>
      <c r="Q10" s="15">
        <f t="shared" ca="1" si="7"/>
        <v>1.657501427042854E-2</v>
      </c>
      <c r="R10" s="15">
        <f t="shared" ca="1" si="8"/>
        <v>2.5510444070857164E-2</v>
      </c>
      <c r="S10" s="15">
        <f t="shared" ca="1" si="9"/>
        <v>9.0988697398943132E-3</v>
      </c>
      <c r="T10" s="15">
        <f t="shared" ca="1" si="10"/>
        <v>1.4003982368914562E-2</v>
      </c>
    </row>
    <row r="11" spans="1:28">
      <c r="A11">
        <v>2032</v>
      </c>
      <c r="B11" s="13">
        <f>IF(B10&lt;1,IF(B10+Parámetros!$B$13&gt;1,1,B10+Parámetros!$B$13),1)</f>
        <v>0.42000000000000004</v>
      </c>
      <c r="C11" s="12">
        <f ca="1">SUM(OFFSET(EdadesSimples!$B$2,Parámetros!$B$4+3,Proyecciones!$A11-EdadesSimples!$B$2,100-Parámetros!$B$4+1,1))</f>
        <v>569043.69623037754</v>
      </c>
      <c r="D11" s="12">
        <f t="shared" ca="1" si="0"/>
        <v>238998.3524167586</v>
      </c>
      <c r="E11" s="12">
        <f ca="1">D11*Parámetros!$B$7*IF(Parámetros!$B$8="SI",13,12)*(1+$M$1*IF(Parámetros!$B$8="SI",12/13,1))/1000000</f>
        <v>267510.85586007789</v>
      </c>
      <c r="F11" s="12">
        <f ca="1">C11*Parámetros!$B$7*IF(Parámetros!$B$8="SI",13,12)*(1+$M$1*IF(Parámetros!$B$8="SI",12/13,1))/1000000</f>
        <v>636930.60919066158</v>
      </c>
      <c r="G11" s="12">
        <f t="shared" si="13"/>
        <v>53465381.653558694</v>
      </c>
      <c r="H11" s="15">
        <f t="shared" ca="1" si="3"/>
        <v>5.0034404990031934E-3</v>
      </c>
      <c r="I11" s="15">
        <f t="shared" ca="1" si="4"/>
        <v>1.1912953569055222E-2</v>
      </c>
      <c r="J11" s="12">
        <f t="shared" ca="1" si="1"/>
        <v>338874.74864994164</v>
      </c>
      <c r="K11" s="12">
        <f t="shared" ca="1" si="2"/>
        <v>806844.63964271813</v>
      </c>
      <c r="L11" s="15">
        <f ca="1">J11/FinVA!$B12</f>
        <v>1.3229814855848362E-2</v>
      </c>
      <c r="M11" s="15">
        <f ca="1">K11/FinVA!$B12</f>
        <v>3.1499559180591337E-2</v>
      </c>
      <c r="N11" s="12">
        <f t="shared" ref="N11:N74" si="14">N10*(1+$K$1)*(1+$F$1)</f>
        <v>78193757.456329256</v>
      </c>
      <c r="O11" s="15">
        <f t="shared" ca="1" si="11"/>
        <v>4.333782640375111E-3</v>
      </c>
      <c r="P11" s="15">
        <f t="shared" ca="1" si="12"/>
        <v>1.0318530096131217E-2</v>
      </c>
      <c r="Q11" s="15">
        <f t="shared" ca="1" si="7"/>
        <v>1.657501427042854E-2</v>
      </c>
      <c r="R11" s="15">
        <f t="shared" ca="1" si="8"/>
        <v>2.5510444070857164E-2</v>
      </c>
      <c r="S11" s="15">
        <f t="shared" ca="1" si="9"/>
        <v>9.0988697398943132E-3</v>
      </c>
      <c r="T11" s="15">
        <f t="shared" ca="1" si="10"/>
        <v>1.4003982368914562E-2</v>
      </c>
    </row>
    <row r="12" spans="1:28">
      <c r="A12">
        <v>2033</v>
      </c>
      <c r="B12" s="13">
        <f>IF(B11&lt;1,IF(B11+Parámetros!$B$13&gt;1,1,B11+Parámetros!$B$13),1)</f>
        <v>0.43000000000000005</v>
      </c>
      <c r="C12" s="12">
        <f ca="1">SUM(OFFSET(EdadesSimples!$B$2,Parámetros!$B$4+3,Proyecciones!$A12-EdadesSimples!$B$2,100-Parámetros!$B$4+1,1))</f>
        <v>596081.76082832832</v>
      </c>
      <c r="D12" s="12">
        <f t="shared" ca="1" si="0"/>
        <v>256315.1571561812</v>
      </c>
      <c r="E12" s="12">
        <f ca="1">D12*Parámetros!$B$7*IF(Parámetros!$B$8="SI",13,12)*(1+$M$1*IF(Parámetros!$B$8="SI",12/13,1))/1000000</f>
        <v>286893.55540491361</v>
      </c>
      <c r="F12" s="12">
        <f ca="1">C12*Parámetros!$B$7*IF(Parámetros!$B$8="SI",13,12)*(1+$M$1*IF(Parámetros!$B$8="SI",12/13,1))/1000000</f>
        <v>667194.31489514781</v>
      </c>
      <c r="G12" s="12">
        <f t="shared" si="13"/>
        <v>54000035.470094278</v>
      </c>
      <c r="H12" s="15">
        <f t="shared" ca="1" si="3"/>
        <v>5.3128401288513585E-3</v>
      </c>
      <c r="I12" s="15">
        <f t="shared" ca="1" si="4"/>
        <v>1.2355442160119436E-2</v>
      </c>
      <c r="J12" s="12">
        <f t="shared" ca="1" si="1"/>
        <v>374331.0177057609</v>
      </c>
      <c r="K12" s="12">
        <f t="shared" ca="1" si="2"/>
        <v>870537.25047851354</v>
      </c>
      <c r="L12" s="15">
        <f ca="1">J12/FinVA!$B13</f>
        <v>1.3622956674171988E-2</v>
      </c>
      <c r="M12" s="15">
        <f ca="1">K12/FinVA!$B13</f>
        <v>3.1681294591097642E-2</v>
      </c>
      <c r="N12" s="12">
        <f t="shared" si="14"/>
        <v>81344965.881819338</v>
      </c>
      <c r="O12" s="15">
        <f t="shared" ca="1" si="11"/>
        <v>4.6017723856397134E-3</v>
      </c>
      <c r="P12" s="15">
        <f t="shared" ca="1" si="12"/>
        <v>1.070179624567375E-2</v>
      </c>
      <c r="Q12" s="15">
        <f t="shared" ca="1" si="7"/>
        <v>1.657501427042854E-2</v>
      </c>
      <c r="R12" s="15">
        <f t="shared" ca="1" si="8"/>
        <v>2.5510444070857164E-2</v>
      </c>
      <c r="S12" s="15">
        <f t="shared" ca="1" si="9"/>
        <v>9.0988697398943132E-3</v>
      </c>
      <c r="T12" s="15">
        <f t="shared" ca="1" si="10"/>
        <v>1.4003982368914562E-2</v>
      </c>
    </row>
    <row r="13" spans="1:28">
      <c r="A13">
        <v>2034</v>
      </c>
      <c r="B13" s="13">
        <f>IF(B12&lt;1,IF(B12+Parámetros!$B$13&gt;1,1,B12+Parámetros!$B$13),1)</f>
        <v>0.44000000000000006</v>
      </c>
      <c r="C13" s="12">
        <f ca="1">SUM(OFFSET(EdadesSimples!$B$2,Parámetros!$B$4+3,Proyecciones!$A13-EdadesSimples!$B$2,100-Parámetros!$B$4+1,1))</f>
        <v>623703.94975326944</v>
      </c>
      <c r="D13" s="12">
        <f t="shared" ca="1" si="0"/>
        <v>274429.73789143859</v>
      </c>
      <c r="E13" s="12">
        <f ca="1">D13*Parámetros!$B$7*IF(Parámetros!$B$8="SI",13,12)*(1+$M$1*IF(Parámetros!$B$8="SI",12/13,1))/1000000</f>
        <v>307169.20562188723</v>
      </c>
      <c r="F13" s="12">
        <f ca="1">C13*Parámetros!$B$7*IF(Parámetros!$B$8="SI",13,12)*(1+$M$1*IF(Parámetros!$B$8="SI",12/13,1))/1000000</f>
        <v>698111.8309588345</v>
      </c>
      <c r="G13" s="12">
        <f t="shared" si="13"/>
        <v>54540035.824795224</v>
      </c>
      <c r="H13" s="15">
        <f t="shared" ca="1" si="3"/>
        <v>5.6319949368687557E-3</v>
      </c>
      <c r="I13" s="15">
        <f t="shared" ca="1" si="4"/>
        <v>1.2799988492883533E-2</v>
      </c>
      <c r="J13" s="12">
        <f t="shared" ca="1" si="1"/>
        <v>412809.72666537674</v>
      </c>
      <c r="K13" s="12">
        <f t="shared" ca="1" si="2"/>
        <v>938203.92423949239</v>
      </c>
      <c r="L13" s="15">
        <f ca="1">J13/FinVA!$B14</f>
        <v>1.4019737024233425E-2</v>
      </c>
      <c r="M13" s="15">
        <f ca="1">K13/FinVA!$B14</f>
        <v>3.1863038691439596E-2</v>
      </c>
      <c r="N13" s="12">
        <f t="shared" si="14"/>
        <v>84623168.006856665</v>
      </c>
      <c r="O13" s="15">
        <f t="shared" ca="1" si="11"/>
        <v>4.8782116811312065E-3</v>
      </c>
      <c r="P13" s="15">
        <f t="shared" ca="1" si="12"/>
        <v>1.1086844729843648E-2</v>
      </c>
      <c r="Q13" s="15">
        <f t="shared" ca="1" si="7"/>
        <v>1.657501427042854E-2</v>
      </c>
      <c r="R13" s="15">
        <f t="shared" ca="1" si="8"/>
        <v>2.5510444070857164E-2</v>
      </c>
      <c r="S13" s="15">
        <f t="shared" ca="1" si="9"/>
        <v>9.0988697398943132E-3</v>
      </c>
      <c r="T13" s="15">
        <f t="shared" ca="1" si="10"/>
        <v>1.4003982368914562E-2</v>
      </c>
    </row>
    <row r="14" spans="1:28">
      <c r="A14">
        <v>2035</v>
      </c>
      <c r="B14" s="13">
        <f>IF(B13&lt;1,IF(B13+Parámetros!$B$13&gt;1,1,B13+Parámetros!$B$13),1)</f>
        <v>0.45000000000000007</v>
      </c>
      <c r="C14" s="12">
        <f ca="1">SUM(OFFSET(EdadesSimples!$B$2,Parámetros!$B$4+3,Proyecciones!$A14-EdadesSimples!$B$2,100-Parámetros!$B$4+1,1))</f>
        <v>651158.65033046494</v>
      </c>
      <c r="D14" s="12">
        <f t="shared" ca="1" si="0"/>
        <v>293021.39264870924</v>
      </c>
      <c r="E14" s="12">
        <f ca="1">D14*Parámetros!$B$7*IF(Parámetros!$B$8="SI",13,12)*(1+$M$1*IF(Parámetros!$B$8="SI",12/13,1))/1000000</f>
        <v>327978.84479170025</v>
      </c>
      <c r="F14" s="12">
        <f ca="1">C14*Parámetros!$B$7*IF(Parámetros!$B$8="SI",13,12)*(1+$M$1*IF(Parámetros!$B$8="SI",12/13,1))/1000000</f>
        <v>728841.87731488945</v>
      </c>
      <c r="G14" s="12">
        <f t="shared" si="13"/>
        <v>55085436.183043174</v>
      </c>
      <c r="H14" s="15">
        <f t="shared" ca="1" si="3"/>
        <v>5.9540028638760461E-3</v>
      </c>
      <c r="I14" s="15">
        <f t="shared" ca="1" si="4"/>
        <v>1.3231117475280104E-2</v>
      </c>
      <c r="J14" s="12">
        <f t="shared" ca="1" si="1"/>
        <v>453999.42584174738</v>
      </c>
      <c r="K14" s="12">
        <f t="shared" ca="1" si="2"/>
        <v>1008887.6129816609</v>
      </c>
      <c r="L14" s="15">
        <f ca="1">J14/FinVA!$B15</f>
        <v>1.4395714721401422E-2</v>
      </c>
      <c r="M14" s="15">
        <f ca="1">K14/FinVA!$B15</f>
        <v>3.1990477158669831E-2</v>
      </c>
      <c r="N14" s="12">
        <f t="shared" si="14"/>
        <v>88033481.677532986</v>
      </c>
      <c r="O14" s="15">
        <f t="shared" ca="1" si="11"/>
        <v>5.1571222356597141E-3</v>
      </c>
      <c r="P14" s="15">
        <f t="shared" ca="1" si="12"/>
        <v>1.1460271634799365E-2</v>
      </c>
      <c r="Q14" s="15">
        <f t="shared" ca="1" si="7"/>
        <v>1.657501427042854E-2</v>
      </c>
      <c r="R14" s="15">
        <f t="shared" ca="1" si="8"/>
        <v>2.5510444070857164E-2</v>
      </c>
      <c r="S14" s="15">
        <f t="shared" ca="1" si="9"/>
        <v>9.0988697398943132E-3</v>
      </c>
      <c r="T14" s="15">
        <f t="shared" ca="1" si="10"/>
        <v>1.4003982368914562E-2</v>
      </c>
    </row>
    <row r="15" spans="1:28">
      <c r="A15">
        <v>2036</v>
      </c>
      <c r="B15" s="13">
        <f>IF(B14&lt;1,IF(B14+Parámetros!$B$13&gt;1,1,B14+Parámetros!$B$13),1)</f>
        <v>0.46000000000000008</v>
      </c>
      <c r="C15" s="12">
        <f ca="1">SUM(OFFSET(EdadesSimples!$B$2,Parámetros!$B$4+3,Proyecciones!$A15-EdadesSimples!$B$2,100-Parámetros!$B$4+1,1))</f>
        <v>678326.74815584323</v>
      </c>
      <c r="D15" s="12">
        <f t="shared" ca="1" si="0"/>
        <v>312030.30415168795</v>
      </c>
      <c r="E15" s="12">
        <f ca="1">D15*Parámetros!$B$7*IF(Parámetros!$B$8="SI",13,12)*(1+$M$1*IF(Parámetros!$B$8="SI",12/13,1))/1000000</f>
        <v>349255.51943698432</v>
      </c>
      <c r="F15" s="12">
        <f ca="1">C15*Parámetros!$B$7*IF(Parámetros!$B$8="SI",13,12)*(1+$M$1*IF(Parámetros!$B$8="SI",12/13,1))/1000000</f>
        <v>759251.12921083532</v>
      </c>
      <c r="G15" s="12">
        <f t="shared" si="13"/>
        <v>55636290.54487361</v>
      </c>
      <c r="H15" s="15">
        <f t="shared" ca="1" si="3"/>
        <v>6.2774767335592096E-3</v>
      </c>
      <c r="I15" s="15">
        <f t="shared" ca="1" si="4"/>
        <v>1.3646688551215669E-2</v>
      </c>
      <c r="J15" s="12">
        <f t="shared" ca="1" si="1"/>
        <v>497954.85912839754</v>
      </c>
      <c r="K15" s="12">
        <f t="shared" ca="1" si="2"/>
        <v>1082510.5633226032</v>
      </c>
      <c r="L15" s="15">
        <f ca="1">J15/FinVA!$B16</f>
        <v>1.4758954907494978E-2</v>
      </c>
      <c r="M15" s="15">
        <f ca="1">K15/FinVA!$B16</f>
        <v>3.2084684581510821E-2</v>
      </c>
      <c r="N15" s="12">
        <f t="shared" si="14"/>
        <v>91581230.989137575</v>
      </c>
      <c r="O15" s="15">
        <f t="shared" ca="1" si="11"/>
        <v>5.4373025318633231E-3</v>
      </c>
      <c r="P15" s="15">
        <f t="shared" ca="1" si="12"/>
        <v>1.1820222895355049E-2</v>
      </c>
      <c r="Q15" s="15">
        <f t="shared" ca="1" si="7"/>
        <v>1.657501427042854E-2</v>
      </c>
      <c r="R15" s="15">
        <f t="shared" ca="1" si="8"/>
        <v>2.5510444070857164E-2</v>
      </c>
      <c r="S15" s="15">
        <f t="shared" ca="1" si="9"/>
        <v>9.0988697398943132E-3</v>
      </c>
      <c r="T15" s="15">
        <f t="shared" ca="1" si="10"/>
        <v>1.4003982368914562E-2</v>
      </c>
    </row>
    <row r="16" spans="1:28">
      <c r="A16">
        <v>2037</v>
      </c>
      <c r="B16" s="13">
        <f>IF(B15&lt;1,IF(B15+Parámetros!$B$13&gt;1,1,B15+Parámetros!$B$13),1)</f>
        <v>0.47000000000000008</v>
      </c>
      <c r="C16" s="12">
        <f ca="1">SUM(OFFSET(EdadesSimples!$B$2,Parámetros!$B$4+3,Proyecciones!$A16-EdadesSimples!$B$2,100-Parámetros!$B$4+1,1))</f>
        <v>705073.46775530418</v>
      </c>
      <c r="D16" s="12">
        <f t="shared" ca="1" si="0"/>
        <v>331384.52984499303</v>
      </c>
      <c r="E16" s="12">
        <f ca="1">D16*Parámetros!$B$7*IF(Parámetros!$B$8="SI",13,12)*(1+$M$1*IF(Parámetros!$B$8="SI",12/13,1))/1000000</f>
        <v>370918.70425550069</v>
      </c>
      <c r="F16" s="12">
        <f ca="1">C16*Parámetros!$B$7*IF(Parámetros!$B$8="SI",13,12)*(1+$M$1*IF(Parámetros!$B$8="SI",12/13,1))/1000000</f>
        <v>789188.73245851195</v>
      </c>
      <c r="G16" s="12">
        <f t="shared" si="13"/>
        <v>56192653.450322345</v>
      </c>
      <c r="H16" s="15">
        <f t="shared" ca="1" si="3"/>
        <v>6.6008398158918574E-3</v>
      </c>
      <c r="I16" s="15">
        <f t="shared" ca="1" si="4"/>
        <v>1.404434003381246E-2</v>
      </c>
      <c r="J16" s="12">
        <f t="shared" ca="1" si="1"/>
        <v>544706.62214897282</v>
      </c>
      <c r="K16" s="12">
        <f t="shared" ca="1" si="2"/>
        <v>1158950.2598914313</v>
      </c>
      <c r="L16" s="15">
        <f ca="1">J16/FinVA!$B17</f>
        <v>1.5105727775769854E-2</v>
      </c>
      <c r="M16" s="15">
        <f ca="1">K16/FinVA!$B17</f>
        <v>3.2139846331425213E-2</v>
      </c>
      <c r="N16" s="12">
        <f t="shared" si="14"/>
        <v>95271954.597999826</v>
      </c>
      <c r="O16" s="15">
        <f t="shared" ca="1" si="11"/>
        <v>5.7173868684374466E-3</v>
      </c>
      <c r="P16" s="15">
        <f t="shared" ca="1" si="12"/>
        <v>1.2164652911569034E-2</v>
      </c>
      <c r="Q16" s="15">
        <f t="shared" ca="1" si="7"/>
        <v>1.657501427042854E-2</v>
      </c>
      <c r="R16" s="15">
        <f t="shared" ca="1" si="8"/>
        <v>2.5510444070857164E-2</v>
      </c>
      <c r="S16" s="15">
        <f t="shared" ca="1" si="9"/>
        <v>9.0988697398943132E-3</v>
      </c>
      <c r="T16" s="15">
        <f t="shared" ca="1" si="10"/>
        <v>1.4003982368914562E-2</v>
      </c>
    </row>
    <row r="17" spans="1:20">
      <c r="A17">
        <v>2038</v>
      </c>
      <c r="B17" s="13">
        <f>IF(B16&lt;1,IF(B16+Parámetros!$B$13&gt;1,1,B16+Parámetros!$B$13),1)</f>
        <v>0.48000000000000009</v>
      </c>
      <c r="C17" s="12">
        <f ca="1">SUM(OFFSET(EdadesSimples!$B$2,Parámetros!$B$4+3,Proyecciones!$A17-EdadesSimples!$B$2,100-Parámetros!$B$4+1,1))</f>
        <v>729919.43307841662</v>
      </c>
      <c r="D17" s="12">
        <f t="shared" ca="1" si="0"/>
        <v>350361.32787764003</v>
      </c>
      <c r="E17" s="12">
        <f ca="1">D17*Parámetros!$B$7*IF(Parámetros!$B$8="SI",13,12)*(1+$M$1*IF(Parámetros!$B$8="SI",12/13,1))/1000000</f>
        <v>392159.43429344246</v>
      </c>
      <c r="F17" s="12">
        <f ca="1">C17*Parámetros!$B$7*IF(Parámetros!$B$8="SI",13,12)*(1+$M$1*IF(Parámetros!$B$8="SI",12/13,1))/1000000</f>
        <v>816998.8214446716</v>
      </c>
      <c r="G17" s="12">
        <f t="shared" si="13"/>
        <v>56754579.984825566</v>
      </c>
      <c r="H17" s="15">
        <f t="shared" ca="1" si="3"/>
        <v>6.9097407539319977E-3</v>
      </c>
      <c r="I17" s="15">
        <f t="shared" ca="1" si="4"/>
        <v>1.4395293237358324E-2</v>
      </c>
      <c r="J17" s="12">
        <f t="shared" ca="1" si="1"/>
        <v>593176.33081725414</v>
      </c>
      <c r="K17" s="12">
        <f t="shared" ca="1" si="2"/>
        <v>1235784.0225359458</v>
      </c>
      <c r="L17" s="15">
        <f ca="1">J17/FinVA!$B18</f>
        <v>1.5405976157839696E-2</v>
      </c>
      <c r="M17" s="15">
        <f ca="1">K17/FinVA!$B18</f>
        <v>3.2095783662166026E-2</v>
      </c>
      <c r="N17" s="12">
        <f t="shared" si="14"/>
        <v>99111414.368299231</v>
      </c>
      <c r="O17" s="15">
        <f t="shared" ca="1" si="11"/>
        <v>5.9849446665446995E-3</v>
      </c>
      <c r="P17" s="15">
        <f t="shared" ca="1" si="12"/>
        <v>1.246863472196812E-2</v>
      </c>
      <c r="Q17" s="15">
        <f t="shared" ca="1" si="7"/>
        <v>1.657501427042854E-2</v>
      </c>
      <c r="R17" s="15">
        <f t="shared" ca="1" si="8"/>
        <v>2.5510444070857164E-2</v>
      </c>
      <c r="S17" s="15">
        <f t="shared" ca="1" si="9"/>
        <v>9.0988697398943132E-3</v>
      </c>
      <c r="T17" s="15">
        <f t="shared" ca="1" si="10"/>
        <v>1.4003982368914562E-2</v>
      </c>
    </row>
    <row r="18" spans="1:20">
      <c r="A18">
        <v>2039</v>
      </c>
      <c r="B18" s="13">
        <f>IF(B17&lt;1,IF(B17+Parámetros!$B$13&gt;1,1,B17+Parámetros!$B$13),1)</f>
        <v>0.4900000000000001</v>
      </c>
      <c r="C18" s="12">
        <f ca="1">SUM(OFFSET(EdadesSimples!$B$2,Parámetros!$B$4+3,Proyecciones!$A18-EdadesSimples!$B$2,100-Parámetros!$B$4+1,1))</f>
        <v>752691.89232014818</v>
      </c>
      <c r="D18" s="12">
        <f t="shared" ca="1" si="0"/>
        <v>368819.0272368727</v>
      </c>
      <c r="E18" s="12">
        <f ca="1">D18*Parámetros!$B$7*IF(Parámetros!$B$8="SI",13,12)*(1+$M$1*IF(Parámetros!$B$8="SI",12/13,1))/1000000</f>
        <v>412819.13718623162</v>
      </c>
      <c r="F18" s="12">
        <f ca="1">C18*Parámetros!$B$7*IF(Parámetros!$B$8="SI",13,12)*(1+$M$1*IF(Parámetros!$B$8="SI",12/13,1))/1000000</f>
        <v>842488.03507394192</v>
      </c>
      <c r="G18" s="12">
        <f t="shared" si="13"/>
        <v>57322125.784673825</v>
      </c>
      <c r="H18" s="15">
        <f t="shared" ca="1" si="3"/>
        <v>7.2017415881775754E-3</v>
      </c>
      <c r="I18" s="15">
        <f t="shared" ca="1" si="4"/>
        <v>1.4697431812607294E-2</v>
      </c>
      <c r="J18" s="12">
        <f t="shared" ca="1" si="1"/>
        <v>643158.76468538982</v>
      </c>
      <c r="K18" s="12">
        <f t="shared" ca="1" si="2"/>
        <v>1312568.9075212036</v>
      </c>
      <c r="L18" s="15">
        <f ca="1">J18/FinVA!$B19</f>
        <v>1.5654524472834771E-2</v>
      </c>
      <c r="M18" s="15">
        <f ca="1">K18/FinVA!$B19</f>
        <v>3.1948009128234221E-2</v>
      </c>
      <c r="N18" s="12">
        <f t="shared" si="14"/>
        <v>103105604.36734168</v>
      </c>
      <c r="O18" s="15">
        <f t="shared" ca="1" si="11"/>
        <v>6.2378642619072607E-3</v>
      </c>
      <c r="P18" s="15">
        <f t="shared" ca="1" si="12"/>
        <v>1.2730335228382163E-2</v>
      </c>
      <c r="Q18" s="15">
        <f t="shared" ca="1" si="7"/>
        <v>1.657501427042854E-2</v>
      </c>
      <c r="R18" s="15">
        <f t="shared" ca="1" si="8"/>
        <v>2.5510444070857164E-2</v>
      </c>
      <c r="S18" s="15">
        <f t="shared" ca="1" si="9"/>
        <v>9.0988697398943132E-3</v>
      </c>
      <c r="T18" s="15">
        <f t="shared" ca="1" si="10"/>
        <v>1.4003982368914562E-2</v>
      </c>
    </row>
    <row r="19" spans="1:20">
      <c r="A19">
        <v>2040</v>
      </c>
      <c r="B19" s="13">
        <f>IF(B18&lt;1,IF(B18+Parámetros!$B$13&gt;1,1,B18+Parámetros!$B$13),1)</f>
        <v>0.50000000000000011</v>
      </c>
      <c r="C19" s="12">
        <f ca="1">SUM(OFFSET(EdadesSimples!$B$2,Parámetros!$B$4+3,Proyecciones!$A19-EdadesSimples!$B$2,100-Parámetros!$B$4+1,1))</f>
        <v>774295.6825256889</v>
      </c>
      <c r="D19" s="12">
        <f t="shared" ca="1" si="0"/>
        <v>387147.84126284451</v>
      </c>
      <c r="E19" s="12">
        <f ca="1">D19*Parámetros!$B$7*IF(Parámetros!$B$8="SI",13,12)*(1+$M$1*IF(Parámetros!$B$8="SI",12/13,1))/1000000</f>
        <v>433334.57872550184</v>
      </c>
      <c r="F19" s="12">
        <f ca="1">C19*Parámetros!$B$7*IF(Parámetros!$B$8="SI",13,12)*(1+$M$1*IF(Parámetros!$B$8="SI",12/13,1))/1000000</f>
        <v>866669.15745100356</v>
      </c>
      <c r="G19" s="12">
        <f t="shared" si="13"/>
        <v>57895347.04252056</v>
      </c>
      <c r="H19" s="15">
        <f t="shared" ca="1" si="3"/>
        <v>7.4847911077766636E-3</v>
      </c>
      <c r="I19" s="15">
        <f t="shared" ca="1" si="4"/>
        <v>1.4969582215553326E-2</v>
      </c>
      <c r="J19" s="12">
        <f t="shared" ca="1" si="1"/>
        <v>695374.78876497305</v>
      </c>
      <c r="K19" s="12">
        <f t="shared" ca="1" si="2"/>
        <v>1390749.5775299459</v>
      </c>
      <c r="L19" s="15">
        <f ca="1">J19/FinVA!$B20</f>
        <v>1.5878144698823284E-2</v>
      </c>
      <c r="M19" s="15">
        <f ca="1">K19/FinVA!$B20</f>
        <v>3.1756289397646562E-2</v>
      </c>
      <c r="N19" s="12">
        <f t="shared" si="14"/>
        <v>107260760.22334555</v>
      </c>
      <c r="O19" s="15">
        <f t="shared" ca="1" si="11"/>
        <v>6.4830305818923623E-3</v>
      </c>
      <c r="P19" s="15">
        <f t="shared" ca="1" si="12"/>
        <v>1.2966061163784723E-2</v>
      </c>
      <c r="Q19" s="15">
        <f t="shared" ca="1" si="7"/>
        <v>1.657501427042854E-2</v>
      </c>
      <c r="R19" s="15">
        <f t="shared" ca="1" si="8"/>
        <v>2.5510444070857164E-2</v>
      </c>
      <c r="S19" s="15">
        <f t="shared" ca="1" si="9"/>
        <v>9.0988697398943132E-3</v>
      </c>
      <c r="T19" s="15">
        <f t="shared" ca="1" si="10"/>
        <v>1.4003982368914562E-2</v>
      </c>
    </row>
    <row r="20" spans="1:20">
      <c r="A20">
        <v>2041</v>
      </c>
      <c r="B20" s="13">
        <f>IF(B19&lt;1,IF(B19+Parámetros!$B$13&gt;1,1,B19+Parámetros!$B$13),1)</f>
        <v>0.51000000000000012</v>
      </c>
      <c r="C20" s="12">
        <f ca="1">SUM(OFFSET(EdadesSimples!$B$2,Parámetros!$B$4+3,Proyecciones!$A20-EdadesSimples!$B$2,100-Parámetros!$B$4+1,1))</f>
        <v>795603.81621351303</v>
      </c>
      <c r="D20" s="12">
        <f t="shared" ca="1" si="0"/>
        <v>405757.94626889174</v>
      </c>
      <c r="E20" s="12">
        <f ca="1">D20*Parámetros!$B$7*IF(Parámetros!$B$8="SI",13,12)*(1+$M$1*IF(Parámetros!$B$8="SI",12/13,1))/1000000</f>
        <v>454164.86925877049</v>
      </c>
      <c r="F20" s="12">
        <f ca="1">C20*Parámetros!$B$7*IF(Parámetros!$B$8="SI",13,12)*(1+$M$1*IF(Parámetros!$B$8="SI",12/13,1))/1000000</f>
        <v>890519.35148778511</v>
      </c>
      <c r="G20" s="12">
        <f t="shared" si="13"/>
        <v>58474300.512945764</v>
      </c>
      <c r="H20" s="15">
        <f t="shared" ca="1" si="3"/>
        <v>7.7669141020031843E-3</v>
      </c>
      <c r="I20" s="15">
        <f t="shared" ca="1" si="4"/>
        <v>1.5229243337261143E-2</v>
      </c>
      <c r="J20" s="12">
        <f t="shared" ca="1" si="1"/>
        <v>750665.328815368</v>
      </c>
      <c r="K20" s="12">
        <f t="shared" ca="1" si="2"/>
        <v>1471892.8015987605</v>
      </c>
      <c r="L20" s="15">
        <f ca="1">J20/FinVA!$B21</f>
        <v>1.6092124536274122E-2</v>
      </c>
      <c r="M20" s="15">
        <f ca="1">K20/FinVA!$B21</f>
        <v>3.1553185365243368E-2</v>
      </c>
      <c r="N20" s="12">
        <f t="shared" si="14"/>
        <v>111583368.86034638</v>
      </c>
      <c r="O20" s="15">
        <f t="shared" ca="1" si="11"/>
        <v>6.7273943821760124E-3</v>
      </c>
      <c r="P20" s="15">
        <f t="shared" ca="1" si="12"/>
        <v>1.3190969376815707E-2</v>
      </c>
      <c r="Q20" s="15">
        <f t="shared" ca="1" si="7"/>
        <v>1.657501427042854E-2</v>
      </c>
      <c r="R20" s="15">
        <f t="shared" ca="1" si="8"/>
        <v>2.5510444070857164E-2</v>
      </c>
      <c r="S20" s="15">
        <f t="shared" ca="1" si="9"/>
        <v>9.0988697398943132E-3</v>
      </c>
      <c r="T20" s="15">
        <f t="shared" ca="1" si="10"/>
        <v>1.4003982368914562E-2</v>
      </c>
    </row>
    <row r="21" spans="1:20">
      <c r="A21">
        <v>2042</v>
      </c>
      <c r="B21" s="13">
        <f>IF(B20&lt;1,IF(B20+Parámetros!$B$13&gt;1,1,B20+Parámetros!$B$13),1)</f>
        <v>0.52000000000000013</v>
      </c>
      <c r="C21" s="12">
        <f ca="1">SUM(OFFSET(EdadesSimples!$B$2,Parámetros!$B$4+3,Proyecciones!$A21-EdadesSimples!$B$2,100-Parámetros!$B$4+1,1))</f>
        <v>815777.77597416914</v>
      </c>
      <c r="D21" s="12">
        <f t="shared" ca="1" si="0"/>
        <v>424204.44350656803</v>
      </c>
      <c r="E21" s="12">
        <f ca="1">D21*Parámetros!$B$7*IF(Parámetros!$B$8="SI",13,12)*(1+$M$1*IF(Parámetros!$B$8="SI",12/13,1))/1000000</f>
        <v>474812.03361690167</v>
      </c>
      <c r="F21" s="12">
        <f ca="1">C21*Parámetros!$B$7*IF(Parámetros!$B$8="SI",13,12)*(1+$M$1*IF(Parámetros!$B$8="SI",12/13,1))/1000000</f>
        <v>913100.06464788748</v>
      </c>
      <c r="G21" s="12">
        <f t="shared" si="13"/>
        <v>59059043.51807522</v>
      </c>
      <c r="H21" s="15">
        <f t="shared" ca="1" si="3"/>
        <v>8.0396160407099019E-3</v>
      </c>
      <c r="I21" s="15">
        <f t="shared" ca="1" si="4"/>
        <v>1.5460800078288267E-2</v>
      </c>
      <c r="J21" s="12">
        <f t="shared" ca="1" si="1"/>
        <v>808335.70390396577</v>
      </c>
      <c r="K21" s="12">
        <f t="shared" ca="1" si="2"/>
        <v>1554491.7382768567</v>
      </c>
      <c r="L21" s="15">
        <f ca="1">J21/FinVA!$B22</f>
        <v>1.6295663291269458E-2</v>
      </c>
      <c r="M21" s="15">
        <f ca="1">K21/FinVA!$B22</f>
        <v>3.1337814021672024E-2</v>
      </c>
      <c r="N21" s="12">
        <f t="shared" si="14"/>
        <v>116080178.62541835</v>
      </c>
      <c r="O21" s="15">
        <f t="shared" ca="1" si="11"/>
        <v>6.9635980360816105E-3</v>
      </c>
      <c r="P21" s="15">
        <f t="shared" ca="1" si="12"/>
        <v>1.3391534684772324E-2</v>
      </c>
      <c r="Q21" s="15">
        <f t="shared" ca="1" si="7"/>
        <v>1.657501427042854E-2</v>
      </c>
      <c r="R21" s="15">
        <f t="shared" ca="1" si="8"/>
        <v>2.5510444070857164E-2</v>
      </c>
      <c r="S21" s="15">
        <f t="shared" ca="1" si="9"/>
        <v>9.0988697398943132E-3</v>
      </c>
      <c r="T21" s="15">
        <f t="shared" ca="1" si="10"/>
        <v>1.4003982368914562E-2</v>
      </c>
    </row>
    <row r="22" spans="1:20">
      <c r="A22">
        <v>2043</v>
      </c>
      <c r="B22" s="13">
        <f>IF(B21&lt;1,IF(B21+Parámetros!$B$13&gt;1,1,B21+Parámetros!$B$13),1)</f>
        <v>0.53000000000000014</v>
      </c>
      <c r="C22" s="12">
        <f ca="1">SUM(OFFSET(EdadesSimples!$B$2,Parámetros!$B$4+3,Proyecciones!$A22-EdadesSimples!$B$2,100-Parámetros!$B$4+1,1))</f>
        <v>835222.79427564587</v>
      </c>
      <c r="D22" s="12">
        <f t="shared" ca="1" si="0"/>
        <v>442668.08096609241</v>
      </c>
      <c r="E22" s="12">
        <f ca="1">D22*Parámetros!$B$7*IF(Parámetros!$B$8="SI",13,12)*(1+$M$1*IF(Parámetros!$B$8="SI",12/13,1))/1000000</f>
        <v>495478.38302534731</v>
      </c>
      <c r="F22" s="12">
        <f ca="1">C22*Parámetros!$B$7*IF(Parámetros!$B$8="SI",13,12)*(1+$M$1*IF(Parámetros!$B$8="SI",12/13,1))/1000000</f>
        <v>934864.87363273033</v>
      </c>
      <c r="G22" s="12">
        <f t="shared" si="13"/>
        <v>59649633.953255974</v>
      </c>
      <c r="H22" s="15">
        <f t="shared" ca="1" si="3"/>
        <v>8.3064781824751105E-3</v>
      </c>
      <c r="I22" s="15">
        <f t="shared" ca="1" si="4"/>
        <v>1.5672600344292655E-2</v>
      </c>
      <c r="J22" s="12">
        <f t="shared" ca="1" si="1"/>
        <v>868824.34380380053</v>
      </c>
      <c r="K22" s="12">
        <f t="shared" ca="1" si="2"/>
        <v>1639291.2147241512</v>
      </c>
      <c r="L22" s="15">
        <f ca="1">J22/FinVA!$B23</f>
        <v>1.6487362022623082E-2</v>
      </c>
      <c r="M22" s="15">
        <f ca="1">K22/FinVA!$B23</f>
        <v>3.1108230231364289E-2</v>
      </c>
      <c r="N22" s="12">
        <f t="shared" si="14"/>
        <v>120758209.82402271</v>
      </c>
      <c r="O22" s="15">
        <f t="shared" ca="1" si="11"/>
        <v>7.1947434884130192E-3</v>
      </c>
      <c r="P22" s="15">
        <f t="shared" ca="1" si="12"/>
        <v>1.3574987713986823E-2</v>
      </c>
      <c r="Q22" s="15">
        <f t="shared" ca="1" si="7"/>
        <v>1.657501427042854E-2</v>
      </c>
      <c r="R22" s="15">
        <f t="shared" ca="1" si="8"/>
        <v>2.5510444070857164E-2</v>
      </c>
      <c r="S22" s="15">
        <f t="shared" ca="1" si="9"/>
        <v>9.0988697398943132E-3</v>
      </c>
      <c r="T22" s="15">
        <f t="shared" ca="1" si="10"/>
        <v>1.4003982368914562E-2</v>
      </c>
    </row>
    <row r="23" spans="1:20">
      <c r="A23">
        <v>2044</v>
      </c>
      <c r="B23" s="13">
        <f>IF(B22&lt;1,IF(B22+Parámetros!$B$13&gt;1,1,B22+Parámetros!$B$13),1)</f>
        <v>0.54000000000000015</v>
      </c>
      <c r="C23" s="12">
        <f ca="1">SUM(OFFSET(EdadesSimples!$B$2,Parámetros!$B$4+3,Proyecciones!$A23-EdadesSimples!$B$2,100-Parámetros!$B$4+1,1))</f>
        <v>854312.58489808044</v>
      </c>
      <c r="D23" s="12">
        <f t="shared" ca="1" si="0"/>
        <v>461328.79584496358</v>
      </c>
      <c r="E23" s="12">
        <f ca="1">D23*Parámetros!$B$7*IF(Parámetros!$B$8="SI",13,12)*(1+$M$1*IF(Parámetros!$B$8="SI",12/13,1))/1000000</f>
        <v>516365.32118926762</v>
      </c>
      <c r="F23" s="12">
        <f ca="1">C23*Parámetros!$B$7*IF(Parámetros!$B$8="SI",13,12)*(1+$M$1*IF(Parámetros!$B$8="SI",12/13,1))/1000000</f>
        <v>956232.07627642143</v>
      </c>
      <c r="G23" s="12">
        <f t="shared" si="13"/>
        <v>60246130.292788535</v>
      </c>
      <c r="H23" s="15">
        <f t="shared" ca="1" si="3"/>
        <v>8.5709292643327932E-3</v>
      </c>
      <c r="I23" s="15">
        <f t="shared" ca="1" si="4"/>
        <v>1.5872091230245911E-2</v>
      </c>
      <c r="J23" s="12">
        <f t="shared" ca="1" si="1"/>
        <v>932613.20779361622</v>
      </c>
      <c r="K23" s="12">
        <f t="shared" ca="1" si="2"/>
        <v>1727061.4959141042</v>
      </c>
      <c r="L23" s="15">
        <f ca="1">J23/FinVA!$B24</f>
        <v>1.6687558465008571E-2</v>
      </c>
      <c r="M23" s="15">
        <f ca="1">K23/FinVA!$B24</f>
        <v>3.090288604631217E-2</v>
      </c>
      <c r="N23" s="12">
        <f t="shared" si="14"/>
        <v>125624765.67993082</v>
      </c>
      <c r="O23" s="15">
        <f t="shared" ca="1" si="11"/>
        <v>7.4238005758334785E-3</v>
      </c>
      <c r="P23" s="15">
        <f t="shared" ca="1" si="12"/>
        <v>1.3747778844136072E-2</v>
      </c>
      <c r="Q23" s="15">
        <f t="shared" ca="1" si="7"/>
        <v>1.657501427042854E-2</v>
      </c>
      <c r="R23" s="15">
        <f t="shared" ca="1" si="8"/>
        <v>2.5510444070857164E-2</v>
      </c>
      <c r="S23" s="15">
        <f t="shared" ca="1" si="9"/>
        <v>9.0988697398943132E-3</v>
      </c>
      <c r="T23" s="15">
        <f t="shared" ca="1" si="10"/>
        <v>1.4003982368914562E-2</v>
      </c>
    </row>
    <row r="24" spans="1:20">
      <c r="A24">
        <v>2045</v>
      </c>
      <c r="B24" s="13">
        <f>IF(B23&lt;1,IF(B23+Parámetros!$B$13&gt;1,1,B23+Parámetros!$B$13),1)</f>
        <v>0.55000000000000016</v>
      </c>
      <c r="C24" s="12">
        <f ca="1">SUM(OFFSET(EdadesSimples!$B$2,Parámetros!$B$4+3,Proyecciones!$A24-EdadesSimples!$B$2,100-Parámetros!$B$4+1,1))</f>
        <v>873173.35282745759</v>
      </c>
      <c r="D24" s="12">
        <f t="shared" ca="1" si="0"/>
        <v>480245.3440551018</v>
      </c>
      <c r="E24" s="12">
        <f ca="1">D24*Parámetros!$B$7*IF(Parámetros!$B$8="SI",13,12)*(1+$M$1*IF(Parámetros!$B$8="SI",12/13,1))/1000000</f>
        <v>537538.61360087548</v>
      </c>
      <c r="F24" s="12">
        <f ca="1">C24*Parámetros!$B$7*IF(Parámetros!$B$8="SI",13,12)*(1+$M$1*IF(Parámetros!$B$8="SI",12/13,1))/1000000</f>
        <v>977342.93381977314</v>
      </c>
      <c r="G24" s="12">
        <f t="shared" si="13"/>
        <v>60848591.595716424</v>
      </c>
      <c r="H24" s="15">
        <f t="shared" ca="1" si="3"/>
        <v>8.8340354230765257E-3</v>
      </c>
      <c r="I24" s="15">
        <f t="shared" ca="1" si="4"/>
        <v>1.6061882587411858E-2</v>
      </c>
      <c r="J24" s="12">
        <f t="shared" ca="1" si="1"/>
        <v>999980.16496595659</v>
      </c>
      <c r="K24" s="12">
        <f t="shared" ca="1" si="2"/>
        <v>1818145.7544835566</v>
      </c>
      <c r="L24" s="15">
        <f ca="1">J24/FinVA!$B25</f>
        <v>1.6885980758920616E-2</v>
      </c>
      <c r="M24" s="15">
        <f ca="1">K24/FinVA!$B25</f>
        <v>3.0701783198037468E-2</v>
      </c>
      <c r="N24" s="12">
        <f t="shared" si="14"/>
        <v>130687443.73683204</v>
      </c>
      <c r="O24" s="15">
        <f t="shared" ca="1" si="11"/>
        <v>7.6516927439459065E-3</v>
      </c>
      <c r="P24" s="15">
        <f t="shared" ca="1" si="12"/>
        <v>1.3912168625356188E-2</v>
      </c>
      <c r="Q24" s="15">
        <f t="shared" ca="1" si="7"/>
        <v>1.657501427042854E-2</v>
      </c>
      <c r="R24" s="15">
        <f t="shared" ca="1" si="8"/>
        <v>2.5510444070857164E-2</v>
      </c>
      <c r="S24" s="15">
        <f t="shared" ca="1" si="9"/>
        <v>9.0988697398943132E-3</v>
      </c>
      <c r="T24" s="15">
        <f t="shared" ca="1" si="10"/>
        <v>1.4003982368914562E-2</v>
      </c>
    </row>
    <row r="25" spans="1:20">
      <c r="A25">
        <v>2046</v>
      </c>
      <c r="B25" s="13">
        <f>IF(B24&lt;1,IF(B24+Parámetros!$B$13&gt;1,1,B24+Parámetros!$B$13),1)</f>
        <v>0.56000000000000016</v>
      </c>
      <c r="C25" s="12">
        <f ca="1">SUM(OFFSET(EdadesSimples!$B$2,Parámetros!$B$4+3,Proyecciones!$A25-EdadesSimples!$B$2,100-Parámetros!$B$4+1,1))</f>
        <v>891185.01382532751</v>
      </c>
      <c r="D25" s="12">
        <f t="shared" ca="1" si="0"/>
        <v>499063.60774218355</v>
      </c>
      <c r="E25" s="12">
        <f ca="1">D25*Parámetros!$B$7*IF(Parámetros!$B$8="SI",13,12)*(1+$M$1*IF(Parámetros!$B$8="SI",12/13,1))/1000000</f>
        <v>558601.89614582609</v>
      </c>
      <c r="F25" s="12">
        <f ca="1">C25*Parámetros!$B$7*IF(Parámetros!$B$8="SI",13,12)*(1+$M$1*IF(Parámetros!$B$8="SI",12/13,1))/1000000</f>
        <v>997503.38597468892</v>
      </c>
      <c r="G25" s="12">
        <f t="shared" si="13"/>
        <v>61457077.511673592</v>
      </c>
      <c r="H25" s="15">
        <f t="shared" ca="1" si="3"/>
        <v>9.089301326437484E-3</v>
      </c>
      <c r="I25" s="15">
        <f t="shared" ca="1" si="4"/>
        <v>1.6230895225781215E-2</v>
      </c>
      <c r="J25" s="12">
        <f t="shared" ca="1" si="1"/>
        <v>1070338.9974011129</v>
      </c>
      <c r="K25" s="12">
        <f t="shared" ca="1" si="2"/>
        <v>1911319.6382162722</v>
      </c>
      <c r="L25" s="15">
        <f ca="1">J25/FinVA!$B26</f>
        <v>1.7079718903906454E-2</v>
      </c>
      <c r="M25" s="15">
        <f ca="1">K25/FinVA!$B26</f>
        <v>3.0499498042690084E-2</v>
      </c>
      <c r="N25" s="12">
        <f t="shared" si="14"/>
        <v>135954147.71942636</v>
      </c>
      <c r="O25" s="15">
        <f t="shared" ca="1" si="11"/>
        <v>7.8727939923540352E-3</v>
      </c>
      <c r="P25" s="15">
        <f t="shared" ca="1" si="12"/>
        <v>1.4058560700632199E-2</v>
      </c>
      <c r="Q25" s="15">
        <f t="shared" ca="1" si="7"/>
        <v>1.657501427042854E-2</v>
      </c>
      <c r="R25" s="15">
        <f t="shared" ca="1" si="8"/>
        <v>2.5510444070857164E-2</v>
      </c>
      <c r="S25" s="15">
        <f t="shared" ca="1" si="9"/>
        <v>9.0988697398943132E-3</v>
      </c>
      <c r="T25" s="15">
        <f t="shared" ca="1" si="10"/>
        <v>1.4003982368914562E-2</v>
      </c>
    </row>
    <row r="26" spans="1:20">
      <c r="A26">
        <v>2047</v>
      </c>
      <c r="B26" s="13">
        <f>IF(B25&lt;1,IF(B25+Parámetros!$B$13&gt;1,1,B25+Parámetros!$B$13),1)</f>
        <v>0.57000000000000017</v>
      </c>
      <c r="C26" s="12">
        <f ca="1">SUM(OFFSET(EdadesSimples!$B$2,Parámetros!$B$4+3,Proyecciones!$A26-EdadesSimples!$B$2,100-Parámetros!$B$4+1,1))</f>
        <v>912615.59245499584</v>
      </c>
      <c r="D26" s="12">
        <f t="shared" ca="1" si="0"/>
        <v>520190.8876993478</v>
      </c>
      <c r="E26" s="12">
        <f ca="1">D26*Parámetros!$B$7*IF(Parámetros!$B$8="SI",13,12)*(1+$M$1*IF(Parámetros!$B$8="SI",12/13,1))/1000000</f>
        <v>582249.66060187994</v>
      </c>
      <c r="F26" s="12">
        <f ca="1">C26*Parámetros!$B$7*IF(Parámetros!$B$8="SI",13,12)*(1+$M$1*IF(Parámetros!$B$8="SI",12/13,1))/1000000</f>
        <v>1021490.6326348769</v>
      </c>
      <c r="G26" s="12">
        <f t="shared" si="13"/>
        <v>62071648.286790326</v>
      </c>
      <c r="H26" s="15">
        <f t="shared" ca="1" si="3"/>
        <v>9.3802835380124815E-3</v>
      </c>
      <c r="I26" s="15">
        <f t="shared" ca="1" si="4"/>
        <v>1.6456637785986807E-2</v>
      </c>
      <c r="J26" s="12">
        <f t="shared" ca="1" si="1"/>
        <v>1149120.0762719135</v>
      </c>
      <c r="K26" s="12">
        <f t="shared" ca="1" si="2"/>
        <v>2016000.1338103742</v>
      </c>
      <c r="L26" s="15">
        <f ca="1">J26/FinVA!$B27</f>
        <v>1.7350905295290434E-2</v>
      </c>
      <c r="M26" s="15">
        <f ca="1">K26/FinVA!$B27</f>
        <v>3.0440184728579706E-2</v>
      </c>
      <c r="N26" s="12">
        <f t="shared" si="14"/>
        <v>141433099.87251925</v>
      </c>
      <c r="O26" s="15">
        <f t="shared" ca="1" si="11"/>
        <v>8.1248312969713112E-3</v>
      </c>
      <c r="P26" s="15">
        <f t="shared" ca="1" si="12"/>
        <v>1.4254089994686506E-2</v>
      </c>
      <c r="Q26" s="15">
        <f t="shared" ca="1" si="7"/>
        <v>1.657501427042854E-2</v>
      </c>
      <c r="R26" s="15">
        <f t="shared" ca="1" si="8"/>
        <v>2.5510444070857164E-2</v>
      </c>
      <c r="S26" s="15">
        <f t="shared" ca="1" si="9"/>
        <v>9.0988697398943132E-3</v>
      </c>
      <c r="T26" s="15">
        <f t="shared" ca="1" si="10"/>
        <v>1.4003982368914562E-2</v>
      </c>
    </row>
    <row r="27" spans="1:20">
      <c r="A27">
        <v>2048</v>
      </c>
      <c r="B27" s="13">
        <f>IF(B26&lt;1,IF(B26+Parámetros!$B$13&gt;1,1,B26+Parámetros!$B$13),1)</f>
        <v>0.58000000000000018</v>
      </c>
      <c r="C27" s="12">
        <f ca="1">SUM(OFFSET(EdadesSimples!$B$2,Parámetros!$B$4+3,Proyecciones!$A27-EdadesSimples!$B$2,100-Parámetros!$B$4+1,1))</f>
        <v>935240.76981479989</v>
      </c>
      <c r="D27" s="12">
        <f t="shared" ca="1" si="0"/>
        <v>542439.64649258414</v>
      </c>
      <c r="E27" s="12">
        <f ca="1">D27*Parámetros!$B$7*IF(Parámetros!$B$8="SI",13,12)*(1+$M$1*IF(Parámetros!$B$8="SI",12/13,1))/1000000</f>
        <v>607152.69631914946</v>
      </c>
      <c r="F27" s="12">
        <f ca="1">C27*Parámetros!$B$7*IF(Parámetros!$B$8="SI",13,12)*(1+$M$1*IF(Parámetros!$B$8="SI",12/13,1))/1000000</f>
        <v>1046814.9936537053</v>
      </c>
      <c r="G27" s="12">
        <f t="shared" si="13"/>
        <v>62692364.76965823</v>
      </c>
      <c r="H27" s="15">
        <f t="shared" ca="1" si="3"/>
        <v>9.6846354185222642E-3</v>
      </c>
      <c r="I27" s="15">
        <f t="shared" ca="1" si="4"/>
        <v>1.6697647273314239E-2</v>
      </c>
      <c r="J27" s="12">
        <f t="shared" ca="1" si="1"/>
        <v>1234216.422799109</v>
      </c>
      <c r="K27" s="12">
        <f t="shared" ca="1" si="2"/>
        <v>2127959.3496536352</v>
      </c>
      <c r="L27" s="15">
        <f ca="1">J27/FinVA!$B28</f>
        <v>1.7646918439637813E-2</v>
      </c>
      <c r="M27" s="15">
        <f ca="1">K27/FinVA!$B28</f>
        <v>3.0425721447651384E-2</v>
      </c>
      <c r="N27" s="12">
        <f t="shared" si="14"/>
        <v>147132853.79738179</v>
      </c>
      <c r="O27" s="15">
        <f t="shared" ca="1" si="11"/>
        <v>8.3884488810280367E-3</v>
      </c>
      <c r="P27" s="15">
        <f t="shared" ca="1" si="12"/>
        <v>1.4462842898324195E-2</v>
      </c>
      <c r="Q27" s="15">
        <f t="shared" ca="1" si="7"/>
        <v>1.657501427042854E-2</v>
      </c>
      <c r="R27" s="15">
        <f t="shared" ca="1" si="8"/>
        <v>2.5510444070857164E-2</v>
      </c>
      <c r="S27" s="15">
        <f t="shared" ca="1" si="9"/>
        <v>9.0988697398943132E-3</v>
      </c>
      <c r="T27" s="15">
        <f t="shared" ca="1" si="10"/>
        <v>1.4003982368914562E-2</v>
      </c>
    </row>
    <row r="28" spans="1:20">
      <c r="A28">
        <v>2049</v>
      </c>
      <c r="B28" s="13">
        <f>IF(B27&lt;1,IF(B27+Parámetros!$B$13&gt;1,1,B27+Parámetros!$B$13),1)</f>
        <v>0.59000000000000019</v>
      </c>
      <c r="C28" s="12">
        <f ca="1">SUM(OFFSET(EdadesSimples!$B$2,Parámetros!$B$4+3,Proyecciones!$A28-EdadesSimples!$B$2,100-Parámetros!$B$4+1,1))</f>
        <v>960020.90403190535</v>
      </c>
      <c r="D28" s="12">
        <f t="shared" ca="1" si="0"/>
        <v>566412.33337882429</v>
      </c>
      <c r="E28" s="12">
        <f ca="1">D28*Parámetros!$B$7*IF(Parámetros!$B$8="SI",13,12)*(1+$M$1*IF(Parámetros!$B$8="SI",12/13,1))/1000000</f>
        <v>633985.32475091796</v>
      </c>
      <c r="F28" s="12">
        <f ca="1">C28*Parámetros!$B$7*IF(Parámetros!$B$8="SI",13,12)*(1+$M$1*IF(Parámetros!$B$8="SI",12/13,1))/1000000</f>
        <v>1074551.3978829116</v>
      </c>
      <c r="G28" s="12">
        <f t="shared" si="13"/>
        <v>63319288.417354815</v>
      </c>
      <c r="H28" s="15">
        <f t="shared" ca="1" si="3"/>
        <v>1.0012514994990888E-2</v>
      </c>
      <c r="I28" s="15">
        <f t="shared" ca="1" si="4"/>
        <v>1.6970364398289639E-2</v>
      </c>
      <c r="J28" s="12">
        <f t="shared" ca="1" si="1"/>
        <v>1327424.4806881314</v>
      </c>
      <c r="K28" s="12">
        <f t="shared" ca="1" si="2"/>
        <v>2249872.0011663241</v>
      </c>
      <c r="L28" s="15">
        <f ca="1">J28/FinVA!$B29</f>
        <v>1.79974185920363E-2</v>
      </c>
      <c r="M28" s="15">
        <f ca="1">K28/FinVA!$B29</f>
        <v>3.0504099308536096E-2</v>
      </c>
      <c r="N28" s="12">
        <f t="shared" si="14"/>
        <v>153062307.80541629</v>
      </c>
      <c r="O28" s="15">
        <f t="shared" ca="1" si="11"/>
        <v>8.6724452265259707E-3</v>
      </c>
      <c r="P28" s="15">
        <f t="shared" ca="1" si="12"/>
        <v>1.4699059705976221E-2</v>
      </c>
      <c r="Q28" s="15">
        <f t="shared" ca="1" si="7"/>
        <v>1.657501427042854E-2</v>
      </c>
      <c r="R28" s="15">
        <f t="shared" ca="1" si="8"/>
        <v>2.5510444070857164E-2</v>
      </c>
      <c r="S28" s="15">
        <f t="shared" ca="1" si="9"/>
        <v>9.0988697398943132E-3</v>
      </c>
      <c r="T28" s="15">
        <f t="shared" ca="1" si="10"/>
        <v>1.4003982368914562E-2</v>
      </c>
    </row>
    <row r="29" spans="1:20">
      <c r="A29">
        <v>2050</v>
      </c>
      <c r="B29" s="13">
        <f>IF(B28&lt;1,IF(B28+Parámetros!$B$13&gt;1,1,B28+Parámetros!$B$13),1)</f>
        <v>0.6000000000000002</v>
      </c>
      <c r="C29" s="12">
        <f ca="1">SUM(OFFSET(EdadesSimples!$B$2,Parámetros!$B$4+3,Proyecciones!$A29-EdadesSimples!$B$2,100-Parámetros!$B$4+1,1))</f>
        <v>985465.15324157034</v>
      </c>
      <c r="D29" s="12">
        <f t="shared" ca="1" si="0"/>
        <v>591279.09194494237</v>
      </c>
      <c r="E29" s="12">
        <f ca="1">D29*Parámetros!$B$7*IF(Parámetros!$B$8="SI",13,12)*(1+$M$1*IF(Parámetros!$B$8="SI",12/13,1))/1000000</f>
        <v>661818.68761397386</v>
      </c>
      <c r="F29" s="12">
        <f ca="1">C29*Parámetros!$B$7*IF(Parámetros!$B$8="SI",13,12)*(1+$M$1*IF(Parámetros!$B$8="SI",12/13,1))/1000000</f>
        <v>1103031.1460232895</v>
      </c>
      <c r="G29" s="12">
        <f t="shared" si="13"/>
        <v>63952481.301528364</v>
      </c>
      <c r="H29" s="15">
        <f t="shared" ca="1" si="3"/>
        <v>1.0348600619475221E-2</v>
      </c>
      <c r="I29" s="15">
        <f t="shared" ca="1" si="4"/>
        <v>1.7247667699125363E-2</v>
      </c>
      <c r="J29" s="12">
        <f t="shared" ca="1" si="1"/>
        <v>1427272.402405621</v>
      </c>
      <c r="K29" s="12">
        <f t="shared" ca="1" si="2"/>
        <v>2378787.3373427009</v>
      </c>
      <c r="L29" s="15">
        <f ca="1">J29/FinVA!$B30</f>
        <v>1.8365236432840604E-2</v>
      </c>
      <c r="M29" s="15">
        <f ca="1">K29/FinVA!$B30</f>
        <v>3.0608727388067664E-2</v>
      </c>
      <c r="N29" s="12">
        <f t="shared" si="14"/>
        <v>159230718.80997455</v>
      </c>
      <c r="O29" s="15">
        <f t="shared" ca="1" si="11"/>
        <v>8.9635493268665298E-3</v>
      </c>
      <c r="P29" s="15">
        <f t="shared" ca="1" si="12"/>
        <v>1.4939248878110878E-2</v>
      </c>
      <c r="Q29" s="15">
        <f t="shared" ca="1" si="7"/>
        <v>1.657501427042854E-2</v>
      </c>
      <c r="R29" s="15">
        <f t="shared" ca="1" si="8"/>
        <v>2.5510444070857164E-2</v>
      </c>
      <c r="S29" s="15">
        <f t="shared" ca="1" si="9"/>
        <v>9.0988697398943132E-3</v>
      </c>
      <c r="T29" s="15">
        <f t="shared" ca="1" si="10"/>
        <v>1.4003982368914562E-2</v>
      </c>
    </row>
    <row r="30" spans="1:20">
      <c r="A30">
        <v>2051</v>
      </c>
      <c r="B30" s="13">
        <f>IF(B29&lt;1,IF(B29+Parámetros!$B$13&gt;1,1,B29+Parámetros!$B$13),1)</f>
        <v>0.61000000000000021</v>
      </c>
      <c r="C30" s="12">
        <f ca="1">SUM(OFFSET(EdadesSimples!$B$2,Parámetros!$B$4+3,Proyecciones!$A30-EdadesSimples!$B$2,100-Parámetros!$B$4+1,1))</f>
        <v>1012081.1843885587</v>
      </c>
      <c r="D30" s="12">
        <f t="shared" ca="1" si="0"/>
        <v>617369.52247702109</v>
      </c>
      <c r="E30" s="12">
        <f ca="1">D30*Parámetros!$B$7*IF(Parámetros!$B$8="SI",13,12)*(1+$M$1*IF(Parámetros!$B$8="SI",12/13,1))/1000000</f>
        <v>691021.70650852984</v>
      </c>
      <c r="F30" s="12">
        <f ca="1">C30*Parámetros!$B$7*IF(Parámetros!$B$8="SI",13,12)*(1+$M$1*IF(Parámetros!$B$8="SI",12/13,1))/1000000</f>
        <v>1132822.4696861138</v>
      </c>
      <c r="G30" s="12">
        <f t="shared" si="13"/>
        <v>64592006.114543647</v>
      </c>
      <c r="H30" s="15">
        <f t="shared" ca="1" si="3"/>
        <v>1.069825428990567E-2</v>
      </c>
      <c r="I30" s="15">
        <f t="shared" ca="1" si="4"/>
        <v>1.7538121786730594E-2</v>
      </c>
      <c r="J30" s="12">
        <f t="shared" ca="1" si="1"/>
        <v>1534958.9192777241</v>
      </c>
      <c r="K30" s="12">
        <f t="shared" ca="1" si="2"/>
        <v>2516326.0971765951</v>
      </c>
      <c r="L30" s="15">
        <f ca="1">J30/FinVA!$B31</f>
        <v>1.8776744433188178E-2</v>
      </c>
      <c r="M30" s="15">
        <f ca="1">K30/FinVA!$B31</f>
        <v>3.0781548251128138E-2</v>
      </c>
      <c r="N30" s="12">
        <f t="shared" si="14"/>
        <v>165647716.77801654</v>
      </c>
      <c r="O30" s="15">
        <f t="shared" ca="1" si="11"/>
        <v>9.2664055329824604E-3</v>
      </c>
      <c r="P30" s="15">
        <f t="shared" ca="1" si="12"/>
        <v>1.5190828742594188E-2</v>
      </c>
      <c r="Q30" s="15">
        <f t="shared" ca="1" si="7"/>
        <v>1.657501427042854E-2</v>
      </c>
      <c r="R30" s="15">
        <f t="shared" ca="1" si="8"/>
        <v>2.5510444070857164E-2</v>
      </c>
      <c r="S30" s="15">
        <f t="shared" ca="1" si="9"/>
        <v>9.0988697398943132E-3</v>
      </c>
      <c r="T30" s="15">
        <f t="shared" ca="1" si="10"/>
        <v>1.4003982368914562E-2</v>
      </c>
    </row>
    <row r="31" spans="1:20">
      <c r="A31">
        <v>2052</v>
      </c>
      <c r="B31" s="13">
        <f>IF(B30&lt;1,IF(B30+Parámetros!$B$13&gt;1,1,B30+Parámetros!$B$13),1)</f>
        <v>0.62000000000000022</v>
      </c>
      <c r="C31" s="12">
        <f ca="1">SUM(OFFSET(EdadesSimples!$B$2,Parámetros!$B$4+3,Proyecciones!$A31-EdadesSimples!$B$2,100-Parámetros!$B$4+1,1))</f>
        <v>1039406.3653018854</v>
      </c>
      <c r="D31" s="12">
        <f t="shared" ca="1" si="0"/>
        <v>644431.94648716913</v>
      </c>
      <c r="E31" s="12">
        <f ca="1">D31*Parámetros!$B$7*IF(Parámetros!$B$8="SI",13,12)*(1+$M$1*IF(Parámetros!$B$8="SI",12/13,1))/1000000</f>
        <v>721312.67770308838</v>
      </c>
      <c r="F31" s="12">
        <f ca="1">C31*Parámetros!$B$7*IF(Parámetros!$B$8="SI",13,12)*(1+$M$1*IF(Parámetros!$B$8="SI",12/13,1))/1000000</f>
        <v>1163407.5446824003</v>
      </c>
      <c r="G31" s="12">
        <f t="shared" si="13"/>
        <v>65237926.175689086</v>
      </c>
      <c r="H31" s="15">
        <f t="shared" ca="1" si="3"/>
        <v>1.105664634035969E-2</v>
      </c>
      <c r="I31" s="15">
        <f t="shared" ca="1" si="4"/>
        <v>1.7833300548967236E-2</v>
      </c>
      <c r="J31" s="12">
        <f t="shared" ca="1" si="1"/>
        <v>1650311.2381770464</v>
      </c>
      <c r="K31" s="12">
        <f t="shared" ca="1" si="2"/>
        <v>2661792.3196403966</v>
      </c>
      <c r="L31" s="15">
        <f ca="1">J31/FinVA!$B32</f>
        <v>1.922436755548829E-2</v>
      </c>
      <c r="M31" s="15">
        <f ca="1">K31/FinVA!$B32</f>
        <v>3.1007044444335941E-2</v>
      </c>
      <c r="N31" s="12">
        <f t="shared" si="14"/>
        <v>172323319.76417062</v>
      </c>
      <c r="O31" s="15">
        <f t="shared" ca="1" si="11"/>
        <v>9.5768305789114584E-3</v>
      </c>
      <c r="P31" s="15">
        <f t="shared" ca="1" si="12"/>
        <v>1.5446500933728154E-2</v>
      </c>
      <c r="Q31" s="15">
        <f t="shared" ca="1" si="7"/>
        <v>1.657501427042854E-2</v>
      </c>
      <c r="R31" s="15">
        <f t="shared" ca="1" si="8"/>
        <v>2.5510444070857164E-2</v>
      </c>
      <c r="S31" s="15">
        <f t="shared" ca="1" si="9"/>
        <v>9.0988697398943132E-3</v>
      </c>
      <c r="T31" s="15">
        <f t="shared" ca="1" si="10"/>
        <v>1.4003982368914562E-2</v>
      </c>
    </row>
    <row r="32" spans="1:20">
      <c r="A32">
        <v>2053</v>
      </c>
      <c r="B32" s="13">
        <f>IF(B31&lt;1,IF(B31+Parámetros!$B$13&gt;1,1,B31+Parámetros!$B$13),1)</f>
        <v>0.63000000000000023</v>
      </c>
      <c r="C32" s="12">
        <f ca="1">SUM(OFFSET(EdadesSimples!$B$2,Parámetros!$B$4+3,Proyecciones!$A32-EdadesSimples!$B$2,100-Parámetros!$B$4+1,1))</f>
        <v>1065652.4400214255</v>
      </c>
      <c r="D32" s="12">
        <f t="shared" ca="1" si="0"/>
        <v>671361.03721349826</v>
      </c>
      <c r="E32" s="12">
        <f ca="1">D32*Parámetros!$B$7*IF(Parámetros!$B$8="SI",13,12)*(1+$M$1*IF(Parámetros!$B$8="SI",12/13,1))/1000000</f>
        <v>751454.40895306866</v>
      </c>
      <c r="F32" s="12">
        <f ca="1">C32*Parámetros!$B$7*IF(Parámetros!$B$8="SI",13,12)*(1+$M$1*IF(Parámetros!$B$8="SI",12/13,1))/1000000</f>
        <v>1192784.7761159816</v>
      </c>
      <c r="G32" s="12">
        <f t="shared" si="13"/>
        <v>65890305.437445976</v>
      </c>
      <c r="H32" s="15">
        <f t="shared" ca="1" si="3"/>
        <v>1.1404627797126757E-2</v>
      </c>
      <c r="I32" s="15">
        <f t="shared" ca="1" si="4"/>
        <v>1.8102583804963102E-2</v>
      </c>
      <c r="J32" s="12">
        <f t="shared" ca="1" si="1"/>
        <v>1770851.5394774661</v>
      </c>
      <c r="K32" s="12">
        <f t="shared" ca="1" si="2"/>
        <v>2810875.4594880408</v>
      </c>
      <c r="L32" s="15">
        <f ca="1">J32/FinVA!$B33</f>
        <v>1.9645750647049112E-2</v>
      </c>
      <c r="M32" s="15">
        <f ca="1">K32/FinVA!$B33</f>
        <v>3.1183731185792235E-2</v>
      </c>
      <c r="N32" s="12">
        <f t="shared" si="14"/>
        <v>179267949.55066672</v>
      </c>
      <c r="O32" s="15">
        <f t="shared" ca="1" si="11"/>
        <v>9.8782383795658259E-3</v>
      </c>
      <c r="P32" s="15">
        <f t="shared" ca="1" si="12"/>
        <v>1.567974345962829E-2</v>
      </c>
      <c r="Q32" s="15">
        <f t="shared" ca="1" si="7"/>
        <v>1.657501427042854E-2</v>
      </c>
      <c r="R32" s="15">
        <f t="shared" ca="1" si="8"/>
        <v>2.5510444070857164E-2</v>
      </c>
      <c r="S32" s="15">
        <f t="shared" ca="1" si="9"/>
        <v>9.0988697398943132E-3</v>
      </c>
      <c r="T32" s="15">
        <f t="shared" ca="1" si="10"/>
        <v>1.4003982368914562E-2</v>
      </c>
    </row>
    <row r="33" spans="1:20">
      <c r="A33">
        <v>2054</v>
      </c>
      <c r="B33" s="13">
        <f>IF(B32&lt;1,IF(B32+Parámetros!$B$13&gt;1,1,B32+Parámetros!$B$13),1)</f>
        <v>0.64000000000000024</v>
      </c>
      <c r="C33" s="12">
        <f ca="1">SUM(OFFSET(EdadesSimples!$B$2,Parámetros!$B$4+3,Proyecciones!$A33-EdadesSimples!$B$2,100-Parámetros!$B$4+1,1))</f>
        <v>1093096.0246646502</v>
      </c>
      <c r="D33" s="12">
        <f t="shared" ca="1" si="0"/>
        <v>699581.45578537637</v>
      </c>
      <c r="E33" s="12">
        <f ca="1">D33*Parámetros!$B$7*IF(Parámetros!$B$8="SI",13,12)*(1+$M$1*IF(Parámetros!$B$8="SI",12/13,1))/1000000</f>
        <v>783041.52346057165</v>
      </c>
      <c r="F33" s="12">
        <f ca="1">C33*Parámetros!$B$7*IF(Parámetros!$B$8="SI",13,12)*(1+$M$1*IF(Parámetros!$B$8="SI",12/13,1))/1000000</f>
        <v>1223502.3804071429</v>
      </c>
      <c r="G33" s="12">
        <f t="shared" si="13"/>
        <v>66549208.49182044</v>
      </c>
      <c r="H33" s="15">
        <f t="shared" ca="1" si="3"/>
        <v>1.1766353668305691E-2</v>
      </c>
      <c r="I33" s="15">
        <f t="shared" ca="1" si="4"/>
        <v>1.8384927606727636E-2</v>
      </c>
      <c r="J33" s="12">
        <f t="shared" ca="1" si="1"/>
        <v>1900647.3032790227</v>
      </c>
      <c r="K33" s="12">
        <f t="shared" ca="1" si="2"/>
        <v>2969761.4113734718</v>
      </c>
      <c r="L33" s="15">
        <f ca="1">J33/FinVA!$B34</f>
        <v>2.0083578228461813E-2</v>
      </c>
      <c r="M33" s="15">
        <f ca="1">K33/FinVA!$B34</f>
        <v>3.1380590981971573E-2</v>
      </c>
      <c r="N33" s="12">
        <f t="shared" si="14"/>
        <v>186492447.91755858</v>
      </c>
      <c r="O33" s="15">
        <f t="shared" ca="1" si="11"/>
        <v>1.0191551049398144E-2</v>
      </c>
      <c r="P33" s="15">
        <f t="shared" ca="1" si="12"/>
        <v>1.5924298514684593E-2</v>
      </c>
      <c r="Q33" s="15">
        <f t="shared" ca="1" si="7"/>
        <v>1.657501427042854E-2</v>
      </c>
      <c r="R33" s="15">
        <f t="shared" ca="1" si="8"/>
        <v>2.5510444070857164E-2</v>
      </c>
      <c r="S33" s="15">
        <f t="shared" ca="1" si="9"/>
        <v>9.0988697398943132E-3</v>
      </c>
      <c r="T33" s="15">
        <f t="shared" ca="1" si="10"/>
        <v>1.4003982368914562E-2</v>
      </c>
    </row>
    <row r="34" spans="1:20">
      <c r="A34">
        <v>2055</v>
      </c>
      <c r="B34" s="13">
        <f>IF(B33&lt;1,IF(B33+Parámetros!$B$13&gt;1,1,B33+Parámetros!$B$13),1)</f>
        <v>0.65000000000000024</v>
      </c>
      <c r="C34" s="12">
        <f ca="1">SUM(OFFSET(EdadesSimples!$B$2,Parámetros!$B$4+3,Proyecciones!$A34-EdadesSimples!$B$2,100-Parámetros!$B$4+1,1))</f>
        <v>1126595.5757194585</v>
      </c>
      <c r="D34" s="12">
        <f t="shared" ca="1" si="0"/>
        <v>732287.12421764829</v>
      </c>
      <c r="E34" s="12">
        <f ca="1">D34*Parámetros!$B$7*IF(Parámetros!$B$8="SI",13,12)*(1+$M$1*IF(Parámetros!$B$8="SI",12/13,1))/1000000</f>
        <v>819648.97813681373</v>
      </c>
      <c r="F34" s="12">
        <f ca="1">C34*Parámetros!$B$7*IF(Parámetros!$B$8="SI",13,12)*(1+$M$1*IF(Parámetros!$B$8="SI",12/13,1))/1000000</f>
        <v>1260998.42790279</v>
      </c>
      <c r="G34" s="12">
        <f t="shared" si="13"/>
        <v>67214700.576738641</v>
      </c>
      <c r="H34" s="15">
        <f t="shared" ca="1" si="3"/>
        <v>1.2194489763456213E-2</v>
      </c>
      <c r="I34" s="15">
        <f t="shared" ca="1" si="4"/>
        <v>1.8760753482240322E-2</v>
      </c>
      <c r="J34" s="12">
        <f t="shared" ca="1" si="1"/>
        <v>2049188.300305855</v>
      </c>
      <c r="K34" s="12">
        <f t="shared" ca="1" si="2"/>
        <v>3152597.3850859297</v>
      </c>
      <c r="L34" s="15">
        <f ca="1">J34/FinVA!$B35</f>
        <v>2.065270707877043E-2</v>
      </c>
      <c r="M34" s="15">
        <f ca="1">K34/FinVA!$B35</f>
        <v>3.1773395505800654E-2</v>
      </c>
      <c r="N34" s="12">
        <f t="shared" si="14"/>
        <v>194008093.56863621</v>
      </c>
      <c r="O34" s="15">
        <f t="shared" ca="1" si="11"/>
        <v>1.0562385633570967E-2</v>
      </c>
      <c r="P34" s="15">
        <f t="shared" ca="1" si="12"/>
        <v>1.6249824051647637E-2</v>
      </c>
      <c r="Q34" s="15">
        <f t="shared" ca="1" si="7"/>
        <v>1.657501427042854E-2</v>
      </c>
      <c r="R34" s="15">
        <f t="shared" ca="1" si="8"/>
        <v>2.5510444070857164E-2</v>
      </c>
      <c r="S34" s="15">
        <f t="shared" ca="1" si="9"/>
        <v>9.0988697398943132E-3</v>
      </c>
      <c r="T34" s="15">
        <f t="shared" ca="1" si="10"/>
        <v>1.4003982368914562E-2</v>
      </c>
    </row>
    <row r="35" spans="1:20">
      <c r="A35">
        <v>2056</v>
      </c>
      <c r="B35" s="13">
        <f>IF(B34&lt;1,IF(B34+Parámetros!$B$13&gt;1,1,B34+Parámetros!$B$13),1)</f>
        <v>0.66000000000000025</v>
      </c>
      <c r="C35" s="12">
        <f ca="1">SUM(OFFSET(EdadesSimples!$B$2,Parámetros!$B$4+3,Proyecciones!$A35-EdadesSimples!$B$2,100-Parámetros!$B$4+1,1))</f>
        <v>1160643.4406202289</v>
      </c>
      <c r="D35" s="12">
        <f t="shared" ca="1" si="0"/>
        <v>766024.67080935137</v>
      </c>
      <c r="E35" s="12">
        <f ca="1">D35*Parámetros!$B$7*IF(Parámetros!$B$8="SI",13,12)*(1+$M$1*IF(Parámetros!$B$8="SI",12/13,1))/1000000</f>
        <v>857411.41403690702</v>
      </c>
      <c r="F35" s="12">
        <f ca="1">C35*Parámetros!$B$7*IF(Parámetros!$B$8="SI",13,12)*(1+$M$1*IF(Parámetros!$B$8="SI",12/13,1))/1000000</f>
        <v>1299108.2030862221</v>
      </c>
      <c r="G35" s="12">
        <f t="shared" si="13"/>
        <v>67886847.582506031</v>
      </c>
      <c r="H35" s="15">
        <f t="shared" ca="1" si="3"/>
        <v>1.2630007793407335E-2</v>
      </c>
      <c r="I35" s="15">
        <f t="shared" ca="1" si="4"/>
        <v>1.9136375444556555E-2</v>
      </c>
      <c r="J35" s="12">
        <f t="shared" ca="1" si="1"/>
        <v>2207905.3468140247</v>
      </c>
      <c r="K35" s="12">
        <f t="shared" ca="1" si="2"/>
        <v>3345311.131536399</v>
      </c>
      <c r="L35" s="15">
        <f ca="1">J35/FinVA!$B36</f>
        <v>2.1235945856962257E-2</v>
      </c>
      <c r="M35" s="15">
        <f ca="1">K35/FinVA!$B36</f>
        <v>3.2175675540851885E-2</v>
      </c>
      <c r="N35" s="12">
        <f t="shared" si="14"/>
        <v>201826619.73945224</v>
      </c>
      <c r="O35" s="15">
        <f t="shared" ca="1" si="11"/>
        <v>1.0939614158252843E-2</v>
      </c>
      <c r="P35" s="15">
        <f t="shared" ca="1" si="12"/>
        <v>1.6575172967049755E-2</v>
      </c>
      <c r="Q35" s="15">
        <f t="shared" ca="1" si="7"/>
        <v>1.657501427042854E-2</v>
      </c>
      <c r="R35" s="15">
        <f t="shared" ca="1" si="8"/>
        <v>2.5510444070857164E-2</v>
      </c>
      <c r="S35" s="15">
        <f t="shared" ca="1" si="9"/>
        <v>9.0988697398943132E-3</v>
      </c>
      <c r="T35" s="15">
        <f t="shared" ca="1" si="10"/>
        <v>1.4003982368914562E-2</v>
      </c>
    </row>
    <row r="36" spans="1:20">
      <c r="A36">
        <v>2057</v>
      </c>
      <c r="B36" s="13">
        <f>IF(B35&lt;1,IF(B35+Parámetros!$B$13&gt;1,1,B35+Parámetros!$B$13),1)</f>
        <v>0.67000000000000026</v>
      </c>
      <c r="C36" s="12">
        <f ca="1">SUM(OFFSET(EdadesSimples!$B$2,Parámetros!$B$4+3,Proyecciones!$A36-EdadesSimples!$B$2,100-Parámetros!$B$4+1,1))</f>
        <v>1192730.0559935595</v>
      </c>
      <c r="D36" s="12">
        <f t="shared" ref="D36:D67" ca="1" si="15">B36*C36</f>
        <v>799129.13751568517</v>
      </c>
      <c r="E36" s="12">
        <f ca="1">D36*Parámetros!$B$7*IF(Parámetros!$B$8="SI",13,12)*(1+$M$1*IF(Parámetros!$B$8="SI",12/13,1))/1000000</f>
        <v>894465.24362130638</v>
      </c>
      <c r="F36" s="12">
        <f ca="1">C36*Parámetros!$B$7*IF(Parámetros!$B$8="SI",13,12)*(1+$M$1*IF(Parámetros!$B$8="SI",12/13,1))/1000000</f>
        <v>1335022.7516735911</v>
      </c>
      <c r="G36" s="12">
        <f t="shared" si="13"/>
        <v>68565716.058331087</v>
      </c>
      <c r="H36" s="15">
        <f t="shared" ca="1" si="3"/>
        <v>1.3045371579877554E-2</v>
      </c>
      <c r="I36" s="15">
        <f t="shared" ca="1" si="4"/>
        <v>1.9470703850563504E-2</v>
      </c>
      <c r="J36" s="12">
        <f t="shared" ref="J36:J67" ca="1" si="16">E36*(1+$K$1)^(A36-$A$4+1)</f>
        <v>2372421.6851411737</v>
      </c>
      <c r="K36" s="12">
        <f t="shared" ref="K36:K67" ca="1" si="17">F36*(1+$K$1)^(A36-$A$4+1)</f>
        <v>3540927.888270407</v>
      </c>
      <c r="L36" s="15">
        <f ca="1">J36/FinVA!$B37</f>
        <v>2.180080507072657E-2</v>
      </c>
      <c r="M36" s="15">
        <f ca="1">K36/FinVA!$B37</f>
        <v>3.2538515030935161E-2</v>
      </c>
      <c r="N36" s="12">
        <f t="shared" si="14"/>
        <v>209960232.51495215</v>
      </c>
      <c r="O36" s="15">
        <f t="shared" ca="1" si="11"/>
        <v>1.1299385872856773E-2</v>
      </c>
      <c r="P36" s="15">
        <f t="shared" ca="1" si="12"/>
        <v>1.6864755034114581E-2</v>
      </c>
      <c r="Q36" s="15">
        <f t="shared" ca="1" si="7"/>
        <v>1.657501427042854E-2</v>
      </c>
      <c r="R36" s="15">
        <f t="shared" ca="1" si="8"/>
        <v>2.5510444070857164E-2</v>
      </c>
      <c r="S36" s="15">
        <f t="shared" ca="1" si="9"/>
        <v>9.0988697398943132E-3</v>
      </c>
      <c r="T36" s="15">
        <f t="shared" ca="1" si="10"/>
        <v>1.4003982368914562E-2</v>
      </c>
    </row>
    <row r="37" spans="1:20">
      <c r="A37">
        <v>2058</v>
      </c>
      <c r="B37" s="13">
        <f>IF(B36&lt;1,IF(B36+Parámetros!$B$13&gt;1,1,B36+Parámetros!$B$13),1)</f>
        <v>0.68000000000000027</v>
      </c>
      <c r="C37" s="12">
        <f ca="1">SUM(OFFSET(EdadesSimples!$B$2,Parámetros!$B$4+3,Proyecciones!$A37-EdadesSimples!$B$2,100-Parámetros!$B$4+1,1))</f>
        <v>1221790.1969872357</v>
      </c>
      <c r="D37" s="12">
        <f t="shared" ca="1" si="15"/>
        <v>830817.33395132062</v>
      </c>
      <c r="E37" s="12">
        <f ca="1">D37*Parámetros!$B$7*IF(Parámetros!$B$8="SI",13,12)*(1+$M$1*IF(Parámetros!$B$8="SI",12/13,1))/1000000</f>
        <v>929933.84189171309</v>
      </c>
      <c r="F37" s="12">
        <f ca="1">C37*Parámetros!$B$7*IF(Parámetros!$B$8="SI",13,12)*(1+$M$1*IF(Parámetros!$B$8="SI",12/13,1))/1000000</f>
        <v>1367549.767487813</v>
      </c>
      <c r="G37" s="12">
        <f t="shared" si="13"/>
        <v>69251373.218914405</v>
      </c>
      <c r="H37" s="15">
        <f t="shared" ca="1" si="3"/>
        <v>1.3428381253207023E-2</v>
      </c>
      <c r="I37" s="15">
        <f t="shared" ca="1" si="4"/>
        <v>1.9747619490010321E-2</v>
      </c>
      <c r="J37" s="12">
        <f t="shared" ca="1" si="16"/>
        <v>2540491.1871345192</v>
      </c>
      <c r="K37" s="12">
        <f t="shared" ca="1" si="17"/>
        <v>3736016.4516684096</v>
      </c>
      <c r="L37" s="15">
        <f ca="1">J37/FinVA!$B38</f>
        <v>2.2311176138845635E-2</v>
      </c>
      <c r="M37" s="15">
        <f ca="1">K37/FinVA!$B38</f>
        <v>3.2810553145361215E-2</v>
      </c>
      <c r="N37" s="12">
        <f t="shared" si="14"/>
        <v>218421629.88530475</v>
      </c>
      <c r="O37" s="15">
        <f t="shared" ca="1" si="11"/>
        <v>1.1631133731895303E-2</v>
      </c>
      <c r="P37" s="15">
        <f t="shared" ca="1" si="12"/>
        <v>1.7104608429257793E-2</v>
      </c>
      <c r="Q37" s="15">
        <f t="shared" ca="1" si="7"/>
        <v>1.657501427042854E-2</v>
      </c>
      <c r="R37" s="15">
        <f t="shared" ca="1" si="8"/>
        <v>2.5510444070857164E-2</v>
      </c>
      <c r="S37" s="15">
        <f t="shared" ca="1" si="9"/>
        <v>9.0988697398943132E-3</v>
      </c>
      <c r="T37" s="15">
        <f t="shared" ca="1" si="10"/>
        <v>1.4003982368914562E-2</v>
      </c>
    </row>
    <row r="38" spans="1:20">
      <c r="A38">
        <v>2059</v>
      </c>
      <c r="B38" s="13">
        <f>IF(B37&lt;1,IF(B37+Parámetros!$B$13&gt;1,1,B37+Parámetros!$B$13),1)</f>
        <v>0.69000000000000028</v>
      </c>
      <c r="C38" s="12">
        <f ca="1">SUM(OFFSET(EdadesSimples!$B$2,Parámetros!$B$4+3,Proyecciones!$A38-EdadesSimples!$B$2,100-Parámetros!$B$4+1,1))</f>
        <v>1252661.8705095646</v>
      </c>
      <c r="D38" s="12">
        <f t="shared" ca="1" si="15"/>
        <v>864336.6906515999</v>
      </c>
      <c r="E38" s="12">
        <f ca="1">D38*Parámetros!$B$7*IF(Parámetros!$B$8="SI",13,12)*(1+$M$1*IF(Parámetros!$B$8="SI",12/13,1))/1000000</f>
        <v>967452.05784633569</v>
      </c>
      <c r="F38" s="12">
        <f ca="1">C38*Parámetros!$B$7*IF(Parámetros!$B$8="SI",13,12)*(1+$M$1*IF(Parámetros!$B$8="SI",12/13,1))/1000000</f>
        <v>1402104.4316613558</v>
      </c>
      <c r="G38" s="12">
        <f t="shared" si="13"/>
        <v>69943886.951103553</v>
      </c>
      <c r="H38" s="15">
        <f t="shared" ca="1" si="3"/>
        <v>1.3831831486898392E-2</v>
      </c>
      <c r="I38" s="15">
        <f t="shared" ca="1" si="4"/>
        <v>2.0046132589707812E-2</v>
      </c>
      <c r="J38" s="12">
        <f t="shared" ca="1" si="16"/>
        <v>2722277.0219782703</v>
      </c>
      <c r="K38" s="12">
        <f t="shared" ca="1" si="17"/>
        <v>3945329.0173598113</v>
      </c>
      <c r="L38" s="15">
        <f ca="1">J38/FinVA!$B39</f>
        <v>2.2870320449795027E-2</v>
      </c>
      <c r="M38" s="15">
        <f ca="1">K38/FinVA!$B39</f>
        <v>3.3145391956224672E-2</v>
      </c>
      <c r="N38" s="12">
        <f t="shared" si="14"/>
        <v>227224021.56968254</v>
      </c>
      <c r="O38" s="15">
        <f t="shared" ca="1" si="11"/>
        <v>1.1980586397391231E-2</v>
      </c>
      <c r="P38" s="15">
        <f t="shared" ca="1" si="12"/>
        <v>1.7363168691871347E-2</v>
      </c>
      <c r="Q38" s="15">
        <f t="shared" ca="1" si="7"/>
        <v>1.657501427042854E-2</v>
      </c>
      <c r="R38" s="15">
        <f t="shared" ca="1" si="8"/>
        <v>2.5510444070857164E-2</v>
      </c>
      <c r="S38" s="15">
        <f t="shared" ca="1" si="9"/>
        <v>9.0988697398943132E-3</v>
      </c>
      <c r="T38" s="15">
        <f t="shared" ca="1" si="10"/>
        <v>1.4003982368914562E-2</v>
      </c>
    </row>
    <row r="39" spans="1:20">
      <c r="A39">
        <v>2060</v>
      </c>
      <c r="B39" s="13">
        <f>IF(B38&lt;1,IF(B38+Parámetros!$B$13&gt;1,1,B38+Parámetros!$B$13),1)</f>
        <v>0.70000000000000029</v>
      </c>
      <c r="C39" s="12">
        <f ca="1">SUM(OFFSET(EdadesSimples!$B$2,Parámetros!$B$4+3,Proyecciones!$A39-EdadesSimples!$B$2,100-Parámetros!$B$4+1,1))</f>
        <v>1283035.2099476694</v>
      </c>
      <c r="D39" s="12">
        <f t="shared" ca="1" si="15"/>
        <v>898124.64696336898</v>
      </c>
      <c r="E39" s="12">
        <f ca="1">D39*Parámetros!$B$7*IF(Parámetros!$B$8="SI",13,12)*(1+$M$1*IF(Parámetros!$B$8="SI",12/13,1))/1000000</f>
        <v>1005270.9173460989</v>
      </c>
      <c r="F39" s="12">
        <f ca="1">C39*Parámetros!$B$7*IF(Parámetros!$B$8="SI",13,12)*(1+$M$1*IF(Parámetros!$B$8="SI",12/13,1))/1000000</f>
        <v>1436101.3104944264</v>
      </c>
      <c r="G39" s="12">
        <f t="shared" si="13"/>
        <v>70643325.820614591</v>
      </c>
      <c r="H39" s="15">
        <f t="shared" ca="1" si="3"/>
        <v>1.4230232023599724E-2</v>
      </c>
      <c r="I39" s="15">
        <f t="shared" ca="1" si="4"/>
        <v>2.0328902890856738E-2</v>
      </c>
      <c r="J39" s="12">
        <f t="shared" ca="1" si="16"/>
        <v>2913554.9135155599</v>
      </c>
      <c r="K39" s="12">
        <f t="shared" ca="1" si="17"/>
        <v>4162221.3050222266</v>
      </c>
      <c r="L39" s="15">
        <f ca="1">J39/FinVA!$B40</f>
        <v>2.340982407244617E-2</v>
      </c>
      <c r="M39" s="15">
        <f ca="1">K39/FinVA!$B40</f>
        <v>3.3442605817780226E-2</v>
      </c>
      <c r="N39" s="12">
        <f t="shared" si="14"/>
        <v>236381149.63894075</v>
      </c>
      <c r="O39" s="15">
        <f t="shared" ca="1" si="11"/>
        <v>1.2325665214700306E-2</v>
      </c>
      <c r="P39" s="15">
        <f t="shared" ca="1" si="12"/>
        <v>1.7608093163857572E-2</v>
      </c>
      <c r="Q39" s="15">
        <f t="shared" ca="1" si="7"/>
        <v>1.657501427042854E-2</v>
      </c>
      <c r="R39" s="15">
        <f t="shared" ca="1" si="8"/>
        <v>2.5510444070857164E-2</v>
      </c>
      <c r="S39" s="15">
        <f t="shared" ca="1" si="9"/>
        <v>9.0988697398943132E-3</v>
      </c>
      <c r="T39" s="15">
        <f t="shared" ca="1" si="10"/>
        <v>1.4003982368914562E-2</v>
      </c>
    </row>
    <row r="40" spans="1:20">
      <c r="A40">
        <v>2061</v>
      </c>
      <c r="B40" s="13">
        <f>IF(B39&lt;1,IF(B39+Parámetros!$B$13&gt;1,1,B39+Parámetros!$B$13),1)</f>
        <v>0.7100000000000003</v>
      </c>
      <c r="C40" s="12">
        <f ca="1">SUM(OFFSET(EdadesSimples!$B$2,Parámetros!$B$4+3,Proyecciones!$A40-EdadesSimples!$B$2,100-Parámetros!$B$4+1,1))</f>
        <v>1310436.3116950854</v>
      </c>
      <c r="D40" s="12">
        <f t="shared" ca="1" si="15"/>
        <v>930409.781303511</v>
      </c>
      <c r="E40" s="12">
        <f ca="1">D40*Parámetros!$B$7*IF(Parámetros!$B$8="SI",13,12)*(1+$M$1*IF(Parámetros!$B$8="SI",12/13,1))/1000000</f>
        <v>1041407.6682130198</v>
      </c>
      <c r="F40" s="12">
        <f ca="1">C40*Parámetros!$B$7*IF(Parámetros!$B$8="SI",13,12)*(1+$M$1*IF(Parámetros!$B$8="SI",12/13,1))/1000000</f>
        <v>1466771.3636803089</v>
      </c>
      <c r="G40" s="12">
        <f t="shared" si="13"/>
        <v>71349759.078820735</v>
      </c>
      <c r="H40" s="15">
        <f t="shared" ca="1" si="3"/>
        <v>1.459581197832171E-2</v>
      </c>
      <c r="I40" s="15">
        <f t="shared" ca="1" si="4"/>
        <v>2.055748165960803E-2</v>
      </c>
      <c r="J40" s="12">
        <f t="shared" ca="1" si="16"/>
        <v>3108837.9536595158</v>
      </c>
      <c r="K40" s="12">
        <f t="shared" ca="1" si="17"/>
        <v>4378645.0051542455</v>
      </c>
      <c r="L40" s="15">
        <f ca="1">J40/FinVA!$B41</f>
        <v>2.3888270048705227E-2</v>
      </c>
      <c r="M40" s="15">
        <f ca="1">K40/FinVA!$B41</f>
        <v>3.3645450772824249E-2</v>
      </c>
      <c r="N40" s="12">
        <f t="shared" si="14"/>
        <v>245907309.96939006</v>
      </c>
      <c r="O40" s="15">
        <f t="shared" ca="1" si="11"/>
        <v>1.2642316139550696E-2</v>
      </c>
      <c r="P40" s="15">
        <f t="shared" ca="1" si="12"/>
        <v>1.7806079069789704E-2</v>
      </c>
      <c r="Q40" s="15">
        <f t="shared" ca="1" si="7"/>
        <v>1.657501427042854E-2</v>
      </c>
      <c r="R40" s="15">
        <f t="shared" ca="1" si="8"/>
        <v>2.5510444070857164E-2</v>
      </c>
      <c r="S40" s="15">
        <f t="shared" ca="1" si="9"/>
        <v>9.0988697398943132E-3</v>
      </c>
      <c r="T40" s="15">
        <f t="shared" ca="1" si="10"/>
        <v>1.4003982368914562E-2</v>
      </c>
    </row>
    <row r="41" spans="1:20">
      <c r="A41">
        <v>2062</v>
      </c>
      <c r="B41" s="13">
        <f>IF(B40&lt;1,IF(B40+Parámetros!$B$13&gt;1,1,B40+Parámetros!$B$13),1)</f>
        <v>0.72000000000000031</v>
      </c>
      <c r="C41" s="12">
        <f ca="1">SUM(OFFSET(EdadesSimples!$B$2,Parámetros!$B$4+3,Proyecciones!$A41-EdadesSimples!$B$2,100-Parámetros!$B$4+1,1))</f>
        <v>1336666.6079611809</v>
      </c>
      <c r="D41" s="12">
        <f t="shared" ca="1" si="15"/>
        <v>962399.95773205068</v>
      </c>
      <c r="E41" s="12">
        <f ca="1">D41*Parámetros!$B$7*IF(Parámetros!$B$8="SI",13,12)*(1+$M$1*IF(Parámetros!$B$8="SI",12/13,1))/1000000</f>
        <v>1077214.2726894843</v>
      </c>
      <c r="F41" s="12">
        <f ca="1">C41*Parámetros!$B$7*IF(Parámetros!$B$8="SI",13,12)*(1+$M$1*IF(Parámetros!$B$8="SI",12/13,1))/1000000</f>
        <v>1496130.9342909497</v>
      </c>
      <c r="G41" s="12">
        <f t="shared" si="13"/>
        <v>72063256.669608951</v>
      </c>
      <c r="H41" s="15">
        <f t="shared" ca="1" si="3"/>
        <v>1.494817640046755E-2</v>
      </c>
      <c r="I41" s="15">
        <f t="shared" ca="1" si="4"/>
        <v>2.0761356111760478E-2</v>
      </c>
      <c r="J41" s="12">
        <f t="shared" ca="1" si="16"/>
        <v>3312200.6481231893</v>
      </c>
      <c r="K41" s="12">
        <f t="shared" ca="1" si="17"/>
        <v>4600278.6779488726</v>
      </c>
      <c r="L41" s="15">
        <f ca="1">J41/FinVA!$B42</f>
        <v>2.4324070999771113E-2</v>
      </c>
      <c r="M41" s="15">
        <f ca="1">K41/FinVA!$B42</f>
        <v>3.378343194412653E-2</v>
      </c>
      <c r="N41" s="12">
        <f t="shared" si="14"/>
        <v>255817374.56115651</v>
      </c>
      <c r="O41" s="15">
        <f t="shared" ca="1" si="11"/>
        <v>1.2947520291790674E-2</v>
      </c>
      <c r="P41" s="15">
        <f t="shared" ca="1" si="12"/>
        <v>1.7982667071931486E-2</v>
      </c>
      <c r="Q41" s="15">
        <f t="shared" ca="1" si="7"/>
        <v>1.657501427042854E-2</v>
      </c>
      <c r="R41" s="15">
        <f t="shared" ca="1" si="8"/>
        <v>2.5510444070857164E-2</v>
      </c>
      <c r="S41" s="15">
        <f t="shared" ca="1" si="9"/>
        <v>9.0988697398943132E-3</v>
      </c>
      <c r="T41" s="15">
        <f t="shared" ca="1" si="10"/>
        <v>1.4003982368914562E-2</v>
      </c>
    </row>
    <row r="42" spans="1:20">
      <c r="A42">
        <v>2063</v>
      </c>
      <c r="B42" s="13">
        <f>IF(B41&lt;1,IF(B41+Parámetros!$B$13&gt;1,1,B41+Parámetros!$B$13),1)</f>
        <v>0.73000000000000032</v>
      </c>
      <c r="C42" s="12">
        <f ca="1">SUM(OFFSET(EdadesSimples!$B$2,Parámetros!$B$4+3,Proyecciones!$A42-EdadesSimples!$B$2,100-Parámetros!$B$4+1,1))</f>
        <v>1362854.2948504027</v>
      </c>
      <c r="D42" s="12">
        <f t="shared" ca="1" si="15"/>
        <v>994883.63524079439</v>
      </c>
      <c r="E42" s="12">
        <f ca="1">D42*Parámetros!$B$7*IF(Parámetros!$B$8="SI",13,12)*(1+$M$1*IF(Parámetros!$B$8="SI",12/13,1))/1000000</f>
        <v>1113573.2529250213</v>
      </c>
      <c r="F42" s="12">
        <f ca="1">C42*Parámetros!$B$7*IF(Parámetros!$B$8="SI",13,12)*(1+$M$1*IF(Parámetros!$B$8="SI",12/13,1))/1000000</f>
        <v>1525442.8122260559</v>
      </c>
      <c r="G42" s="12">
        <f t="shared" si="13"/>
        <v>72783889.236305043</v>
      </c>
      <c r="H42" s="15">
        <f t="shared" ca="1" si="3"/>
        <v>1.5299721746245517E-2</v>
      </c>
      <c r="I42" s="15">
        <f t="shared" ca="1" si="4"/>
        <v>2.0958522940062344E-2</v>
      </c>
      <c r="J42" s="12">
        <f t="shared" ca="1" si="16"/>
        <v>3526716.5390298655</v>
      </c>
      <c r="K42" s="12">
        <f t="shared" ca="1" si="17"/>
        <v>4831118.5466162516</v>
      </c>
      <c r="L42" s="15">
        <f ca="1">J42/FinVA!$B43</f>
        <v>2.4731657924393722E-2</v>
      </c>
      <c r="M42" s="15">
        <f ca="1">K42/FinVA!$B43</f>
        <v>3.3878983458073574E-2</v>
      </c>
      <c r="N42" s="12">
        <f t="shared" si="14"/>
        <v>266126814.75597113</v>
      </c>
      <c r="O42" s="15">
        <f t="shared" ca="1" si="11"/>
        <v>1.3252014992415325E-2</v>
      </c>
      <c r="P42" s="15">
        <f t="shared" ca="1" si="12"/>
        <v>1.8153445195089477E-2</v>
      </c>
      <c r="Q42" s="15">
        <f t="shared" ca="1" si="7"/>
        <v>1.657501427042854E-2</v>
      </c>
      <c r="R42" s="15">
        <f t="shared" ca="1" si="8"/>
        <v>2.5510444070857164E-2</v>
      </c>
      <c r="S42" s="15">
        <f t="shared" ca="1" si="9"/>
        <v>9.0988697398943132E-3</v>
      </c>
      <c r="T42" s="15">
        <f t="shared" ca="1" si="10"/>
        <v>1.4003982368914562E-2</v>
      </c>
    </row>
    <row r="43" spans="1:20">
      <c r="A43">
        <v>2064</v>
      </c>
      <c r="B43" s="13">
        <f>IF(B42&lt;1,IF(B42+Parámetros!$B$13&gt;1,1,B42+Parámetros!$B$13),1)</f>
        <v>0.74000000000000032</v>
      </c>
      <c r="C43" s="12">
        <f ca="1">SUM(OFFSET(EdadesSimples!$B$2,Parámetros!$B$4+3,Proyecciones!$A43-EdadesSimples!$B$2,100-Parámetros!$B$4+1,1))</f>
        <v>1386799.0035625917</v>
      </c>
      <c r="D43" s="12">
        <f t="shared" ca="1" si="15"/>
        <v>1026231.2626363183</v>
      </c>
      <c r="E43" s="12">
        <f ca="1">D43*Parámetros!$B$7*IF(Parámetros!$B$8="SI",13,12)*(1+$M$1*IF(Parámetros!$B$8="SI",12/13,1))/1000000</f>
        <v>1148660.6522688312</v>
      </c>
      <c r="F43" s="12">
        <f ca="1">C43*Parámetros!$B$7*IF(Parámetros!$B$8="SI",13,12)*(1+$M$1*IF(Parámetros!$B$8="SI",12/13,1))/1000000</f>
        <v>1552244.1246876088</v>
      </c>
      <c r="G43" s="12">
        <f t="shared" si="13"/>
        <v>73511728.1286681</v>
      </c>
      <c r="H43" s="15">
        <f t="shared" ca="1" si="3"/>
        <v>1.5625542774049907E-2</v>
      </c>
      <c r="I43" s="15">
        <f t="shared" ca="1" si="4"/>
        <v>2.1115598343310674E-2</v>
      </c>
      <c r="J43" s="12">
        <f t="shared" ca="1" si="16"/>
        <v>3746974.4578832318</v>
      </c>
      <c r="K43" s="12">
        <f t="shared" ca="1" si="17"/>
        <v>5063478.9971394995</v>
      </c>
      <c r="L43" s="15">
        <f ca="1">J43/FinVA!$B44</f>
        <v>2.5083271458498296E-2</v>
      </c>
      <c r="M43" s="15">
        <f ca="1">K43/FinVA!$B44</f>
        <v>3.389631278175443E-2</v>
      </c>
      <c r="N43" s="12">
        <f t="shared" si="14"/>
        <v>276851725.3906368</v>
      </c>
      <c r="O43" s="15">
        <f t="shared" ca="1" si="11"/>
        <v>1.3534228304325227E-2</v>
      </c>
      <c r="P43" s="15">
        <f t="shared" ca="1" si="12"/>
        <v>1.8289497708547594E-2</v>
      </c>
      <c r="Q43" s="15">
        <f t="shared" ca="1" si="7"/>
        <v>1.657501427042854E-2</v>
      </c>
      <c r="R43" s="15">
        <f t="shared" ca="1" si="8"/>
        <v>2.5510444070857164E-2</v>
      </c>
      <c r="S43" s="15">
        <f t="shared" ca="1" si="9"/>
        <v>9.0988697398943132E-3</v>
      </c>
      <c r="T43" s="15">
        <f t="shared" ca="1" si="10"/>
        <v>1.4003982368914562E-2</v>
      </c>
    </row>
    <row r="44" spans="1:20">
      <c r="A44">
        <v>2065</v>
      </c>
      <c r="B44" s="13">
        <f>IF(B43&lt;1,IF(B43+Parámetros!$B$13&gt;1,1,B43+Parámetros!$B$13),1)</f>
        <v>0.75000000000000033</v>
      </c>
      <c r="C44" s="12">
        <f ca="1">SUM(OFFSET(EdadesSimples!$B$2,Parámetros!$B$4+3,Proyecciones!$A44-EdadesSimples!$B$2,100-Parámetros!$B$4+1,1))</f>
        <v>1412178.3771248395</v>
      </c>
      <c r="D44" s="12">
        <f t="shared" ca="1" si="15"/>
        <v>1059133.7828436301</v>
      </c>
      <c r="E44" s="12">
        <f ca="1">D44*Parámetros!$B$7*IF(Parámetros!$B$8="SI",13,12)*(1+$M$1*IF(Parámetros!$B$8="SI",12/13,1))/1000000</f>
        <v>1185488.4431368751</v>
      </c>
      <c r="F44" s="12">
        <f ca="1">C44*Parámetros!$B$7*IF(Parámetros!$B$8="SI",13,12)*(1+$M$1*IF(Parámetros!$B$8="SI",12/13,1))/1000000</f>
        <v>1580651.2575158328</v>
      </c>
      <c r="G44" s="12">
        <f t="shared" si="13"/>
        <v>74246845.409954786</v>
      </c>
      <c r="H44" s="15">
        <f t="shared" ca="1" si="3"/>
        <v>1.5966852687022422E-2</v>
      </c>
      <c r="I44" s="15">
        <f t="shared" ca="1" si="4"/>
        <v>2.1289136916029891E-2</v>
      </c>
      <c r="J44" s="12">
        <f t="shared" ca="1" si="16"/>
        <v>3983121.3465953483</v>
      </c>
      <c r="K44" s="12">
        <f t="shared" ca="1" si="17"/>
        <v>5310828.4621271295</v>
      </c>
      <c r="L44" s="15">
        <f ca="1">J44/FinVA!$B45</f>
        <v>2.5403522771289693E-2</v>
      </c>
      <c r="M44" s="15">
        <f ca="1">K44/FinVA!$B45</f>
        <v>3.3871363695052913E-2</v>
      </c>
      <c r="N44" s="12">
        <f t="shared" si="14"/>
        <v>288008849.92387944</v>
      </c>
      <c r="O44" s="15">
        <f t="shared" ca="1" si="11"/>
        <v>1.3829857477116014E-2</v>
      </c>
      <c r="P44" s="15">
        <f t="shared" ca="1" si="12"/>
        <v>1.8439809969488016E-2</v>
      </c>
      <c r="Q44" s="15">
        <f t="shared" ca="1" si="7"/>
        <v>1.657501427042854E-2</v>
      </c>
      <c r="R44" s="15">
        <f t="shared" ca="1" si="8"/>
        <v>2.5510444070857164E-2</v>
      </c>
      <c r="S44" s="15">
        <f t="shared" ca="1" si="9"/>
        <v>9.0988697398943132E-3</v>
      </c>
      <c r="T44" s="15">
        <f t="shared" ca="1" si="10"/>
        <v>1.4003982368914562E-2</v>
      </c>
    </row>
    <row r="45" spans="1:20">
      <c r="A45">
        <v>2066</v>
      </c>
      <c r="B45" s="13">
        <f>IF(B44&lt;1,IF(B44+Parámetros!$B$13&gt;1,1,B44+Parámetros!$B$13),1)</f>
        <v>0.76000000000000034</v>
      </c>
      <c r="C45" s="12">
        <f ca="1">SUM(OFFSET(EdadesSimples!$B$2,Parámetros!$B$4+3,Proyecciones!$A45-EdadesSimples!$B$2,100-Parámetros!$B$4+1,1))</f>
        <v>1432963.0273197382</v>
      </c>
      <c r="D45" s="12">
        <f t="shared" ca="1" si="15"/>
        <v>1089051.9007630015</v>
      </c>
      <c r="E45" s="12">
        <f ca="1">D45*Parámetros!$B$7*IF(Parámetros!$B$8="SI",13,12)*(1+$M$1*IF(Parámetros!$B$8="SI",12/13,1))/1000000</f>
        <v>1218975.7925240276</v>
      </c>
      <c r="F45" s="12">
        <f ca="1">C45*Parámetros!$B$7*IF(Parámetros!$B$8="SI",13,12)*(1+$M$1*IF(Parámetros!$B$8="SI",12/13,1))/1000000</f>
        <v>1603915.5164789832</v>
      </c>
      <c r="G45" s="12">
        <f t="shared" si="13"/>
        <v>74989313.864054337</v>
      </c>
      <c r="H45" s="15">
        <f t="shared" ca="1" si="3"/>
        <v>1.6255326655393445E-2</v>
      </c>
      <c r="I45" s="15">
        <f t="shared" ca="1" si="4"/>
        <v>2.1388587704465053E-2</v>
      </c>
      <c r="J45" s="12">
        <f t="shared" ca="1" si="16"/>
        <v>4218504.5195025932</v>
      </c>
      <c r="K45" s="12">
        <f t="shared" ca="1" si="17"/>
        <v>5550663.8414507788</v>
      </c>
      <c r="L45" s="15">
        <f ca="1">J45/FinVA!$B46</f>
        <v>2.5605818973048384E-2</v>
      </c>
      <c r="M45" s="15">
        <f ca="1">K45/FinVA!$B46</f>
        <v>3.3691867069800492E-2</v>
      </c>
      <c r="N45" s="12">
        <f t="shared" si="14"/>
        <v>299615606.57581174</v>
      </c>
      <c r="O45" s="15">
        <f t="shared" ca="1" si="11"/>
        <v>1.4079722240487445E-2</v>
      </c>
      <c r="P45" s="15">
        <f t="shared" ca="1" si="12"/>
        <v>1.8525950316430843E-2</v>
      </c>
      <c r="Q45" s="15">
        <f t="shared" ca="1" si="7"/>
        <v>1.657501427042854E-2</v>
      </c>
      <c r="R45" s="15">
        <f t="shared" ca="1" si="8"/>
        <v>2.5510444070857164E-2</v>
      </c>
      <c r="S45" s="15">
        <f t="shared" ca="1" si="9"/>
        <v>9.0988697398943132E-3</v>
      </c>
      <c r="T45" s="15">
        <f t="shared" ca="1" si="10"/>
        <v>1.4003982368914562E-2</v>
      </c>
    </row>
    <row r="46" spans="1:20">
      <c r="A46">
        <v>2067</v>
      </c>
      <c r="B46" s="13">
        <f>IF(B45&lt;1,IF(B45+Parámetros!$B$13&gt;1,1,B45+Parámetros!$B$13),1)</f>
        <v>0.77000000000000035</v>
      </c>
      <c r="C46" s="12">
        <f ca="1">SUM(OFFSET(EdadesSimples!$B$2,Parámetros!$B$4+3,Proyecciones!$A46-EdadesSimples!$B$2,100-Parámetros!$B$4+1,1))</f>
        <v>1454283.9709823409</v>
      </c>
      <c r="D46" s="12">
        <f t="shared" ca="1" si="15"/>
        <v>1119798.657656403</v>
      </c>
      <c r="E46" s="12">
        <f ca="1">D46*Parámetros!$B$7*IF(Parámetros!$B$8="SI",13,12)*(1+$M$1*IF(Parámetros!$B$8="SI",12/13,1))/1000000</f>
        <v>1253390.6375148115</v>
      </c>
      <c r="F46" s="12">
        <f ca="1">C46*Parámetros!$B$7*IF(Parámetros!$B$8="SI",13,12)*(1+$M$1*IF(Parámetros!$B$8="SI",12/13,1))/1000000</f>
        <v>1627780.0487205342</v>
      </c>
      <c r="G46" s="12">
        <f t="shared" si="13"/>
        <v>75739207.002694875</v>
      </c>
      <c r="H46" s="15">
        <f t="shared" ca="1" si="3"/>
        <v>1.654876895489828E-2</v>
      </c>
      <c r="I46" s="15">
        <f t="shared" ca="1" si="4"/>
        <v>2.149190773363413E-2</v>
      </c>
      <c r="J46" s="12">
        <f t="shared" ca="1" si="16"/>
        <v>4467731.9472058946</v>
      </c>
      <c r="K46" s="12">
        <f t="shared" ca="1" si="17"/>
        <v>5802249.282085577</v>
      </c>
      <c r="L46" s="15">
        <f ca="1">J46/FinVA!$B47</f>
        <v>2.5786260304724702E-2</v>
      </c>
      <c r="M46" s="15">
        <f ca="1">K46/FinVA!$B47</f>
        <v>3.3488649746395711E-2</v>
      </c>
      <c r="N46" s="12">
        <f t="shared" si="14"/>
        <v>311690115.52081698</v>
      </c>
      <c r="O46" s="15">
        <f t="shared" ca="1" si="11"/>
        <v>1.4333890376153126E-2</v>
      </c>
      <c r="P46" s="15">
        <f t="shared" ca="1" si="12"/>
        <v>1.8615442046952112E-2</v>
      </c>
      <c r="Q46" s="15">
        <f t="shared" ca="1" si="7"/>
        <v>1.657501427042854E-2</v>
      </c>
      <c r="R46" s="15">
        <f t="shared" ca="1" si="8"/>
        <v>2.5510444070857164E-2</v>
      </c>
      <c r="S46" s="15">
        <f t="shared" ca="1" si="9"/>
        <v>9.0988697398943132E-3</v>
      </c>
      <c r="T46" s="15">
        <f t="shared" ca="1" si="10"/>
        <v>1.4003982368914562E-2</v>
      </c>
    </row>
    <row r="47" spans="1:20">
      <c r="A47">
        <v>2068</v>
      </c>
      <c r="B47" s="13">
        <f>IF(B46&lt;1,IF(B46+Parámetros!$B$13&gt;1,1,B46+Parámetros!$B$13),1)</f>
        <v>0.78000000000000036</v>
      </c>
      <c r="C47" s="12">
        <f ca="1">SUM(OFFSET(EdadesSimples!$B$2,Parámetros!$B$4+3,Proyecciones!$A47-EdadesSimples!$B$2,100-Parámetros!$B$4+1,1))</f>
        <v>1471612.8747179792</v>
      </c>
      <c r="D47" s="12">
        <f t="shared" ca="1" si="15"/>
        <v>1147858.0422800244</v>
      </c>
      <c r="E47" s="12">
        <f ca="1">D47*Parámetros!$B$7*IF(Parámetros!$B$8="SI",13,12)*(1+$M$1*IF(Parámetros!$B$8="SI",12/13,1))/1000000</f>
        <v>1284797.5067240312</v>
      </c>
      <c r="F47" s="12">
        <f ca="1">C47*Parámetros!$B$7*IF(Parámetros!$B$8="SI",13,12)*(1+$M$1*IF(Parámetros!$B$8="SI",12/13,1))/1000000</f>
        <v>1647176.2906718343</v>
      </c>
      <c r="G47" s="12">
        <f t="shared" si="13"/>
        <v>76496599.072721824</v>
      </c>
      <c r="H47" s="15">
        <f t="shared" ca="1" si="3"/>
        <v>1.6795485319584375E-2</v>
      </c>
      <c r="I47" s="15">
        <f t="shared" ca="1" si="4"/>
        <v>2.1532673486646628E-2</v>
      </c>
      <c r="J47" s="12">
        <f t="shared" ca="1" si="16"/>
        <v>4717072.7269821418</v>
      </c>
      <c r="K47" s="12">
        <f t="shared" ca="1" si="17"/>
        <v>6047529.1371565899</v>
      </c>
      <c r="L47" s="15">
        <f ca="1">J47/FinVA!$B48</f>
        <v>2.5874834876212775E-2</v>
      </c>
      <c r="M47" s="15">
        <f ca="1">K47/FinVA!$B48</f>
        <v>3.3172865225913804E-2</v>
      </c>
      <c r="N47" s="12">
        <f t="shared" si="14"/>
        <v>324251227.17630589</v>
      </c>
      <c r="O47" s="15">
        <f t="shared" ca="1" si="11"/>
        <v>1.4547586351669585E-2</v>
      </c>
      <c r="P47" s="15">
        <f t="shared" ca="1" si="12"/>
        <v>1.8650751732909719E-2</v>
      </c>
      <c r="Q47" s="15">
        <f t="shared" ca="1" si="7"/>
        <v>1.657501427042854E-2</v>
      </c>
      <c r="R47" s="15">
        <f t="shared" ca="1" si="8"/>
        <v>2.5510444070857164E-2</v>
      </c>
      <c r="S47" s="15">
        <f t="shared" ca="1" si="9"/>
        <v>9.0988697398943132E-3</v>
      </c>
      <c r="T47" s="15">
        <f t="shared" ca="1" si="10"/>
        <v>1.4003982368914562E-2</v>
      </c>
    </row>
    <row r="48" spans="1:20">
      <c r="A48">
        <v>2069</v>
      </c>
      <c r="B48" s="13">
        <f>IF(B47&lt;1,IF(B47+Parámetros!$B$13&gt;1,1,B47+Parámetros!$B$13),1)</f>
        <v>0.79000000000000037</v>
      </c>
      <c r="C48" s="12">
        <f ca="1">SUM(OFFSET(EdadesSimples!$B$2,Parámetros!$B$4+3,Proyecciones!$A48-EdadesSimples!$B$2,100-Parámetros!$B$4+1,1))</f>
        <v>1488943.3308324968</v>
      </c>
      <c r="D48" s="12">
        <f t="shared" ca="1" si="15"/>
        <v>1176265.231357673</v>
      </c>
      <c r="E48" s="12">
        <f ca="1">D48*Parámetros!$B$7*IF(Parámetros!$B$8="SI",13,12)*(1+$M$1*IF(Parámetros!$B$8="SI",12/13,1))/1000000</f>
        <v>1316593.6734586433</v>
      </c>
      <c r="F48" s="12">
        <f ca="1">C48*Parámetros!$B$7*IF(Parámetros!$B$8="SI",13,12)*(1+$M$1*IF(Parámetros!$B$8="SI",12/13,1))/1000000</f>
        <v>1666574.2702008134</v>
      </c>
      <c r="G48" s="12">
        <f t="shared" si="13"/>
        <v>77261565.06344904</v>
      </c>
      <c r="H48" s="15">
        <f t="shared" ca="1" si="3"/>
        <v>1.7040732638245487E-2</v>
      </c>
      <c r="I48" s="15">
        <f t="shared" ca="1" si="4"/>
        <v>2.1570547643348707E-2</v>
      </c>
      <c r="J48" s="12">
        <f t="shared" ca="1" si="16"/>
        <v>4978825.1606956674</v>
      </c>
      <c r="K48" s="12">
        <f t="shared" ca="1" si="17"/>
        <v>6302310.3299945127</v>
      </c>
      <c r="L48" s="15">
        <f ca="1">J48/FinVA!$B49</f>
        <v>2.5940817963583176E-2</v>
      </c>
      <c r="M48" s="15">
        <f ca="1">K48/FinVA!$B49</f>
        <v>3.2836478434915398E-2</v>
      </c>
      <c r="N48" s="12">
        <f t="shared" si="14"/>
        <v>337318551.63151103</v>
      </c>
      <c r="O48" s="15">
        <f t="shared" ca="1" si="11"/>
        <v>1.4760009897512451E-2</v>
      </c>
      <c r="P48" s="15">
        <f t="shared" ca="1" si="12"/>
        <v>1.8683556832294234E-2</v>
      </c>
      <c r="Q48" s="15">
        <f t="shared" ca="1" si="7"/>
        <v>1.657501427042854E-2</v>
      </c>
      <c r="R48" s="15">
        <f t="shared" ca="1" si="8"/>
        <v>2.5510444070857164E-2</v>
      </c>
      <c r="S48" s="15">
        <f t="shared" ca="1" si="9"/>
        <v>9.0988697398943132E-3</v>
      </c>
      <c r="T48" s="15">
        <f t="shared" ca="1" si="10"/>
        <v>1.4003982368914562E-2</v>
      </c>
    </row>
    <row r="49" spans="1:20">
      <c r="A49">
        <v>2070</v>
      </c>
      <c r="B49" s="13">
        <f>IF(B48&lt;1,IF(B48+Parámetros!$B$13&gt;1,1,B48+Parámetros!$B$13),1)</f>
        <v>0.80000000000000038</v>
      </c>
      <c r="C49" s="12">
        <f ca="1">SUM(OFFSET(EdadesSimples!$B$2,Parámetros!$B$4+3,Proyecciones!$A49-EdadesSimples!$B$2,100-Parámetros!$B$4+1,1))</f>
        <v>1505393.4727982453</v>
      </c>
      <c r="D49" s="12">
        <f t="shared" ca="1" si="15"/>
        <v>1204314.7782385969</v>
      </c>
      <c r="E49" s="12">
        <f ca="1">D49*Parámetros!$B$7*IF(Parámetros!$B$8="SI",13,12)*(1+$M$1*IF(Parámetros!$B$8="SI",12/13,1))/1000000</f>
        <v>1347989.5312824615</v>
      </c>
      <c r="F49" s="12">
        <f ca="1">C49*Parámetros!$B$7*IF(Parámetros!$B$8="SI",13,12)*(1+$M$1*IF(Parámetros!$B$8="SI",12/13,1))/1000000</f>
        <v>1684986.9141030759</v>
      </c>
      <c r="G49" s="12">
        <f t="shared" si="13"/>
        <v>78034180.714083537</v>
      </c>
      <c r="H49" s="15">
        <f t="shared" ca="1" si="3"/>
        <v>1.7274347202048315E-2</v>
      </c>
      <c r="I49" s="15">
        <f t="shared" ca="1" si="4"/>
        <v>2.159293400256038E-2</v>
      </c>
      <c r="J49" s="12">
        <f t="shared" ca="1" si="16"/>
        <v>5250478.1542699141</v>
      </c>
      <c r="K49" s="12">
        <f t="shared" ca="1" si="17"/>
        <v>6563097.6928373892</v>
      </c>
      <c r="L49" s="15">
        <f ca="1">J49/FinVA!$B50</f>
        <v>2.5985820043806885E-2</v>
      </c>
      <c r="M49" s="15">
        <f ca="1">K49/FinVA!$B50</f>
        <v>3.2482275054758591E-2</v>
      </c>
      <c r="N49" s="12">
        <f t="shared" si="14"/>
        <v>350912489.26226097</v>
      </c>
      <c r="O49" s="15">
        <f t="shared" ca="1" si="11"/>
        <v>1.4962357610321107E-2</v>
      </c>
      <c r="P49" s="15">
        <f t="shared" ca="1" si="12"/>
        <v>1.8702947012901372E-2</v>
      </c>
      <c r="Q49" s="15">
        <f t="shared" ca="1" si="7"/>
        <v>1.657501427042854E-2</v>
      </c>
      <c r="R49" s="15">
        <f t="shared" ca="1" si="8"/>
        <v>2.5510444070857164E-2</v>
      </c>
      <c r="S49" s="15">
        <f t="shared" ca="1" si="9"/>
        <v>9.0988697398943132E-3</v>
      </c>
      <c r="T49" s="15">
        <f t="shared" ca="1" si="10"/>
        <v>1.4003982368914562E-2</v>
      </c>
    </row>
    <row r="50" spans="1:20">
      <c r="A50">
        <v>2071</v>
      </c>
      <c r="B50" s="13">
        <f>IF(B49&lt;1,IF(B49+Parámetros!$B$13&gt;1,1,B49+Parámetros!$B$13),1)</f>
        <v>0.81000000000000039</v>
      </c>
      <c r="C50" s="12">
        <f ca="1">SUM(OFFSET(EdadesSimples!$B$2,Parámetros!$B$4+3,Proyecciones!$A50-EdadesSimples!$B$2,100-Parámetros!$B$4+1,1))</f>
        <v>1521113.644128815</v>
      </c>
      <c r="D50" s="12">
        <f t="shared" ca="1" si="15"/>
        <v>1232102.0517443407</v>
      </c>
      <c r="E50" s="12">
        <f ca="1">D50*Parámetros!$B$7*IF(Parámetros!$B$8="SI",13,12)*(1+$M$1*IF(Parámetros!$B$8="SI",12/13,1))/1000000</f>
        <v>1379091.8265174404</v>
      </c>
      <c r="F50" s="12">
        <f ca="1">C50*Parámetros!$B$7*IF(Parámetros!$B$8="SI",13,12)*(1+$M$1*IF(Parámetros!$B$8="SI",12/13,1))/1000000</f>
        <v>1702582.5018733826</v>
      </c>
      <c r="G50" s="12">
        <f t="shared" si="13"/>
        <v>78814522.52122438</v>
      </c>
      <c r="H50" s="15">
        <f t="shared" ca="1" si="3"/>
        <v>1.7497940511484511E-2</v>
      </c>
      <c r="I50" s="15">
        <f t="shared" ca="1" si="4"/>
        <v>2.1602395693190748E-2</v>
      </c>
      <c r="J50" s="12">
        <f t="shared" ca="1" si="16"/>
        <v>5532771.642523299</v>
      </c>
      <c r="K50" s="12">
        <f t="shared" ca="1" si="17"/>
        <v>6830582.2747201202</v>
      </c>
      <c r="L50" s="15">
        <f ca="1">J50/FinVA!$B51</f>
        <v>2.5977237369107148E-2</v>
      </c>
      <c r="M50" s="15">
        <f ca="1">K50/FinVA!$B51</f>
        <v>3.2070663418650787E-2</v>
      </c>
      <c r="N50" s="12">
        <f t="shared" si="14"/>
        <v>365054262.57953012</v>
      </c>
      <c r="O50" s="15">
        <f t="shared" ca="1" si="11"/>
        <v>1.5156025308204526E-2</v>
      </c>
      <c r="P50" s="15">
        <f t="shared" ca="1" si="12"/>
        <v>1.8711142355808053E-2</v>
      </c>
      <c r="Q50" s="15">
        <f t="shared" ca="1" si="7"/>
        <v>1.657501427042854E-2</v>
      </c>
      <c r="R50" s="15">
        <f t="shared" ca="1" si="8"/>
        <v>2.5510444070857164E-2</v>
      </c>
      <c r="S50" s="15">
        <f t="shared" ca="1" si="9"/>
        <v>9.0988697398943132E-3</v>
      </c>
      <c r="T50" s="15">
        <f t="shared" ca="1" si="10"/>
        <v>1.4003982368914562E-2</v>
      </c>
    </row>
    <row r="51" spans="1:20">
      <c r="A51">
        <v>2072</v>
      </c>
      <c r="B51" s="13">
        <f>IF(B50&lt;1,IF(B50+Parámetros!$B$13&gt;1,1,B50+Parámetros!$B$13),1)</f>
        <v>0.8200000000000004</v>
      </c>
      <c r="C51" s="12">
        <f ca="1">SUM(OFFSET(EdadesSimples!$B$2,Parámetros!$B$4+3,Proyecciones!$A51-EdadesSimples!$B$2,100-Parámetros!$B$4+1,1))</f>
        <v>1530855.4210615621</v>
      </c>
      <c r="D51" s="12">
        <f t="shared" ca="1" si="15"/>
        <v>1255301.4452704815</v>
      </c>
      <c r="E51" s="12">
        <f ca="1">D51*Parámetros!$B$7*IF(Parámetros!$B$8="SI",13,12)*(1+$M$1*IF(Parámetros!$B$8="SI",12/13,1))/1000000</f>
        <v>1405058.9076912501</v>
      </c>
      <c r="F51" s="12">
        <f ca="1">C51*Parámetros!$B$7*IF(Parámetros!$B$8="SI",13,12)*(1+$M$1*IF(Parámetros!$B$8="SI",12/13,1))/1000000</f>
        <v>1713486.4727942066</v>
      </c>
      <c r="G51" s="12">
        <f t="shared" si="13"/>
        <v>79602667.746436626</v>
      </c>
      <c r="H51" s="15">
        <f t="shared" ca="1" si="3"/>
        <v>1.7650902255774547E-2</v>
      </c>
      <c r="I51" s="15">
        <f t="shared" ca="1" si="4"/>
        <v>2.1525490555822608E-2</v>
      </c>
      <c r="J51" s="12">
        <f t="shared" ca="1" si="16"/>
        <v>5806057.3117783731</v>
      </c>
      <c r="K51" s="12">
        <f t="shared" ca="1" si="17"/>
        <v>7080557.6972906953</v>
      </c>
      <c r="L51" s="15">
        <f ca="1">J51/FinVA!$B52</f>
        <v>2.5805997950662962E-2</v>
      </c>
      <c r="M51" s="15">
        <f ca="1">K51/FinVA!$B52</f>
        <v>3.1470729208125547E-2</v>
      </c>
      <c r="N51" s="12">
        <f t="shared" si="14"/>
        <v>379765949.36148518</v>
      </c>
      <c r="O51" s="15">
        <f t="shared" ca="1" si="11"/>
        <v>1.5288514732667097E-2</v>
      </c>
      <c r="P51" s="15">
        <f t="shared" ca="1" si="12"/>
        <v>1.8644530161789134E-2</v>
      </c>
      <c r="Q51" s="15">
        <f t="shared" ca="1" si="7"/>
        <v>1.657501427042854E-2</v>
      </c>
      <c r="R51" s="15">
        <f t="shared" ca="1" si="8"/>
        <v>2.5510444070857164E-2</v>
      </c>
      <c r="S51" s="15">
        <f t="shared" ca="1" si="9"/>
        <v>9.0988697398943132E-3</v>
      </c>
      <c r="T51" s="15">
        <f t="shared" ca="1" si="10"/>
        <v>1.4003982368914562E-2</v>
      </c>
    </row>
    <row r="52" spans="1:20">
      <c r="A52">
        <v>2073</v>
      </c>
      <c r="B52" s="13">
        <f>IF(B51&lt;1,IF(B51+Parámetros!$B$13&gt;1,1,B51+Parámetros!$B$13),1)</f>
        <v>0.8300000000000004</v>
      </c>
      <c r="C52" s="12">
        <f ca="1">SUM(OFFSET(EdadesSimples!$B$2,Parámetros!$B$4+3,Proyecciones!$A52-EdadesSimples!$B$2,100-Parámetros!$B$4+1,1))</f>
        <v>1540529.1037838785</v>
      </c>
      <c r="D52" s="12">
        <f t="shared" ca="1" si="15"/>
        <v>1278639.1561406199</v>
      </c>
      <c r="E52" s="12">
        <f ca="1">D52*Parámetros!$B$7*IF(Parámetros!$B$8="SI",13,12)*(1+$M$1*IF(Parámetros!$B$8="SI",12/13,1))/1000000</f>
        <v>1431180.8074681961</v>
      </c>
      <c r="F52" s="12">
        <f ca="1">C52*Parámetros!$B$7*IF(Parámetros!$B$8="SI",13,12)*(1+$M$1*IF(Parámetros!$B$8="SI",12/13,1))/1000000</f>
        <v>1724314.2258652952</v>
      </c>
      <c r="G52" s="12">
        <f t="shared" si="13"/>
        <v>80398694.423900992</v>
      </c>
      <c r="H52" s="15">
        <f t="shared" ca="1" si="3"/>
        <v>1.780104537422356E-2</v>
      </c>
      <c r="I52" s="15">
        <f t="shared" ca="1" si="4"/>
        <v>2.1447042619546438E-2</v>
      </c>
      <c r="J52" s="12">
        <f t="shared" ca="1" si="16"/>
        <v>6091419.5686581479</v>
      </c>
      <c r="K52" s="12">
        <f t="shared" ca="1" si="17"/>
        <v>7339059.7212748714</v>
      </c>
      <c r="L52" s="15">
        <f ca="1">J52/FinVA!$B53</f>
        <v>2.5609708052991047E-2</v>
      </c>
      <c r="M52" s="15">
        <f ca="1">K52/FinVA!$B53</f>
        <v>3.0855069943362682E-2</v>
      </c>
      <c r="N52" s="12">
        <f t="shared" si="14"/>
        <v>395070517.12075305</v>
      </c>
      <c r="O52" s="15">
        <f t="shared" ca="1" si="11"/>
        <v>1.5418562774696522E-2</v>
      </c>
      <c r="P52" s="15">
        <f t="shared" ca="1" si="12"/>
        <v>1.8576581656260856E-2</v>
      </c>
      <c r="Q52" s="15">
        <f t="shared" ca="1" si="7"/>
        <v>1.657501427042854E-2</v>
      </c>
      <c r="R52" s="15">
        <f t="shared" ca="1" si="8"/>
        <v>2.5510444070857164E-2</v>
      </c>
      <c r="S52" s="15">
        <f t="shared" ca="1" si="9"/>
        <v>9.0988697398943132E-3</v>
      </c>
      <c r="T52" s="15">
        <f t="shared" ca="1" si="10"/>
        <v>1.4003982368914562E-2</v>
      </c>
    </row>
    <row r="53" spans="1:20">
      <c r="A53">
        <v>2074</v>
      </c>
      <c r="B53" s="13">
        <f>IF(B52&lt;1,IF(B52+Parámetros!$B$13&gt;1,1,B52+Parámetros!$B$13),1)</f>
        <v>0.84000000000000041</v>
      </c>
      <c r="C53" s="12">
        <f ca="1">SUM(OFFSET(EdadesSimples!$B$2,Parámetros!$B$4+3,Proyecciones!$A53-EdadesSimples!$B$2,100-Parámetros!$B$4+1,1))</f>
        <v>1548930.4727028671</v>
      </c>
      <c r="D53" s="12">
        <f t="shared" ca="1" si="15"/>
        <v>1301101.597070409</v>
      </c>
      <c r="E53" s="12">
        <f ca="1">D53*Parámetros!$B$7*IF(Parámetros!$B$8="SI",13,12)*(1+$M$1*IF(Parámetros!$B$8="SI",12/13,1))/1000000</f>
        <v>1456323.0176009086</v>
      </c>
      <c r="F53" s="12">
        <f ca="1">C53*Parámetros!$B$7*IF(Parámetros!$B$8="SI",13,12)*(1+$M$1*IF(Parámetros!$B$8="SI",12/13,1))/1000000</f>
        <v>1733717.8780963188</v>
      </c>
      <c r="G53" s="12">
        <f t="shared" si="13"/>
        <v>81202681.368139997</v>
      </c>
      <c r="H53" s="15">
        <f t="shared" ca="1" si="3"/>
        <v>1.7934420305636599E-2</v>
      </c>
      <c r="I53" s="15">
        <f t="shared" ca="1" si="4"/>
        <v>2.1350500363853081E-2</v>
      </c>
      <c r="J53" s="12">
        <f t="shared" ca="1" si="16"/>
        <v>6384383.2420422891</v>
      </c>
      <c r="K53" s="12">
        <f t="shared" ca="1" si="17"/>
        <v>7600456.24052653</v>
      </c>
      <c r="L53" s="15">
        <f ca="1">J53/FinVA!$B54</f>
        <v>2.5400034049448055E-2</v>
      </c>
      <c r="M53" s="15">
        <f ca="1">K53/FinVA!$B54</f>
        <v>3.0238135773152427E-2</v>
      </c>
      <c r="N53" s="12">
        <f t="shared" si="14"/>
        <v>410991858.96071941</v>
      </c>
      <c r="O53" s="15">
        <f t="shared" ca="1" si="11"/>
        <v>1.5534086875069896E-2</v>
      </c>
      <c r="P53" s="15">
        <f t="shared" ca="1" si="12"/>
        <v>1.8492960565559387E-2</v>
      </c>
      <c r="Q53" s="15">
        <f t="shared" ca="1" si="7"/>
        <v>1.657501427042854E-2</v>
      </c>
      <c r="R53" s="15">
        <f t="shared" ca="1" si="8"/>
        <v>2.5510444070857164E-2</v>
      </c>
      <c r="S53" s="15">
        <f t="shared" ca="1" si="9"/>
        <v>9.0988697398943132E-3</v>
      </c>
      <c r="T53" s="15">
        <f t="shared" ca="1" si="10"/>
        <v>1.4003982368914562E-2</v>
      </c>
    </row>
    <row r="54" spans="1:20">
      <c r="A54">
        <v>2075</v>
      </c>
      <c r="B54" s="13">
        <f>IF(B53&lt;1,IF(B53+Parámetros!$B$13&gt;1,1,B53+Parámetros!$B$13),1)</f>
        <v>0.85000000000000042</v>
      </c>
      <c r="C54" s="12">
        <f ca="1">SUM(OFFSET(EdadesSimples!$B$2,Parámetros!$B$4+3,Proyecciones!$A54-EdadesSimples!$B$2,100-Parámetros!$B$4+1,1))</f>
        <v>1555600.5296405568</v>
      </c>
      <c r="D54" s="12">
        <f t="shared" ca="1" si="15"/>
        <v>1322260.4501944738</v>
      </c>
      <c r="E54" s="12">
        <f ca="1">D54*Parámetros!$B$7*IF(Parámetros!$B$8="SI",13,12)*(1+$M$1*IF(Parámetros!$B$8="SI",12/13,1))/1000000</f>
        <v>1480006.1219026747</v>
      </c>
      <c r="F54" s="12">
        <f ca="1">C54*Parámetros!$B$7*IF(Parámetros!$B$8="SI",13,12)*(1+$M$1*IF(Parámetros!$B$8="SI",12/13,1))/1000000</f>
        <v>1741183.672826675</v>
      </c>
      <c r="G54" s="12">
        <f t="shared" si="13"/>
        <v>82014708.181821391</v>
      </c>
      <c r="H54" s="15">
        <f t="shared" ca="1" si="3"/>
        <v>1.8045618337403521E-2</v>
      </c>
      <c r="I54" s="15">
        <f t="shared" ca="1" si="4"/>
        <v>2.1230139220474717E-2</v>
      </c>
      <c r="J54" s="12">
        <f t="shared" ca="1" si="16"/>
        <v>6682853.9778984431</v>
      </c>
      <c r="K54" s="12">
        <f t="shared" ca="1" si="17"/>
        <v>7862181.1504687518</v>
      </c>
      <c r="L54" s="15">
        <f ca="1">J54/FinVA!$B55</f>
        <v>2.5117030717906927E-2</v>
      </c>
      <c r="M54" s="15">
        <f ca="1">K54/FinVA!$B55</f>
        <v>2.9549447903419894E-2</v>
      </c>
      <c r="N54" s="12">
        <f t="shared" si="14"/>
        <v>427554830.87683642</v>
      </c>
      <c r="O54" s="15">
        <f t="shared" ca="1" si="11"/>
        <v>1.563040222044302E-2</v>
      </c>
      <c r="P54" s="15">
        <f t="shared" ca="1" si="12"/>
        <v>1.8388708494638834E-2</v>
      </c>
      <c r="Q54" s="15">
        <f t="shared" ca="1" si="7"/>
        <v>1.657501427042854E-2</v>
      </c>
      <c r="R54" s="15">
        <f t="shared" ca="1" si="8"/>
        <v>2.5510444070857164E-2</v>
      </c>
      <c r="S54" s="15">
        <f t="shared" ca="1" si="9"/>
        <v>9.0988697398943132E-3</v>
      </c>
      <c r="T54" s="15">
        <f t="shared" ca="1" si="10"/>
        <v>1.4003982368914562E-2</v>
      </c>
    </row>
    <row r="55" spans="1:20">
      <c r="A55">
        <v>2076</v>
      </c>
      <c r="B55" s="13">
        <f>IF(B54&lt;1,IF(B54+Parámetros!$B$13&gt;1,1,B54+Parámetros!$B$13),1)</f>
        <v>0.86000000000000043</v>
      </c>
      <c r="C55" s="12">
        <f ca="1">SUM(OFFSET(EdadesSimples!$B$2,Parámetros!$B$4+3,Proyecciones!$A55-EdadesSimples!$B$2,100-Parámetros!$B$4+1,1))</f>
        <v>1561896.3366760486</v>
      </c>
      <c r="D55" s="12">
        <f t="shared" ca="1" si="15"/>
        <v>1343230.8495414024</v>
      </c>
      <c r="E55" s="12">
        <f ca="1">D55*Parámetros!$B$7*IF(Parámetros!$B$8="SI",13,12)*(1+$M$1*IF(Parámetros!$B$8="SI",12/13,1))/1000000</f>
        <v>1503478.2898916916</v>
      </c>
      <c r="F55" s="12">
        <f ca="1">C55*Parámetros!$B$7*IF(Parámetros!$B$8="SI",13,12)*(1+$M$1*IF(Parámetros!$B$8="SI",12/13,1))/1000000</f>
        <v>1748230.5696415012</v>
      </c>
      <c r="G55" s="12">
        <f t="shared" si="13"/>
        <v>82834855.263639599</v>
      </c>
      <c r="H55" s="15">
        <f t="shared" ca="1" si="3"/>
        <v>1.8150309855755178E-2</v>
      </c>
      <c r="I55" s="15">
        <f t="shared" ca="1" si="4"/>
        <v>2.1105011460180432E-2</v>
      </c>
      <c r="J55" s="12">
        <f t="shared" ca="1" si="16"/>
        <v>6992505.9722663686</v>
      </c>
      <c r="K55" s="12">
        <f t="shared" ca="1" si="17"/>
        <v>8130820.8979841461</v>
      </c>
      <c r="L55" s="15">
        <f ca="1">J55/FinVA!$B56</f>
        <v>2.481930671817283E-2</v>
      </c>
      <c r="M55" s="15">
        <f ca="1">K55/FinVA!$B56</f>
        <v>2.8859658974619555E-2</v>
      </c>
      <c r="N55" s="12">
        <f t="shared" si="14"/>
        <v>444785290.56117296</v>
      </c>
      <c r="O55" s="15">
        <f t="shared" ca="1" si="11"/>
        <v>1.5721081880752222E-2</v>
      </c>
      <c r="P55" s="15">
        <f t="shared" ca="1" si="12"/>
        <v>1.8280327768316531E-2</v>
      </c>
      <c r="Q55" s="15">
        <f t="shared" ca="1" si="7"/>
        <v>1.657501427042854E-2</v>
      </c>
      <c r="R55" s="15">
        <f t="shared" ca="1" si="8"/>
        <v>2.5510444070857164E-2</v>
      </c>
      <c r="S55" s="15">
        <f t="shared" ca="1" si="9"/>
        <v>9.0988697398943132E-3</v>
      </c>
      <c r="T55" s="15">
        <f t="shared" ca="1" si="10"/>
        <v>1.4003982368914562E-2</v>
      </c>
    </row>
    <row r="56" spans="1:20">
      <c r="A56">
        <v>2077</v>
      </c>
      <c r="B56" s="13">
        <f>IF(B55&lt;1,IF(B55+Parámetros!$B$13&gt;1,1,B55+Parámetros!$B$13),1)</f>
        <v>0.87000000000000044</v>
      </c>
      <c r="C56" s="12">
        <f ca="1">SUM(OFFSET(EdadesSimples!$B$2,Parámetros!$B$4+3,Proyecciones!$A56-EdadesSimples!$B$2,100-Parámetros!$B$4+1,1))</f>
        <v>1568910.9725706207</v>
      </c>
      <c r="D56" s="12">
        <f t="shared" ca="1" si="15"/>
        <v>1364952.5461364407</v>
      </c>
      <c r="E56" s="12">
        <f ca="1">D56*Parámetros!$B$7*IF(Parámetros!$B$8="SI",13,12)*(1+$M$1*IF(Parámetros!$B$8="SI",12/13,1))/1000000</f>
        <v>1527791.3848905184</v>
      </c>
      <c r="F56" s="12">
        <f ca="1">C56*Parámetros!$B$7*IF(Parámetros!$B$8="SI",13,12)*(1+$M$1*IF(Parámetros!$B$8="SI",12/13,1))/1000000</f>
        <v>1756082.0515982956</v>
      </c>
      <c r="G56" s="12">
        <f t="shared" si="13"/>
        <v>83663203.816275999</v>
      </c>
      <c r="H56" s="15">
        <f t="shared" ca="1" si="3"/>
        <v>1.8261210606344232E-2</v>
      </c>
      <c r="I56" s="15">
        <f t="shared" ca="1" si="4"/>
        <v>2.0989897248671511E-2</v>
      </c>
      <c r="J56" s="12">
        <f t="shared" ca="1" si="16"/>
        <v>7318750.9049521806</v>
      </c>
      <c r="K56" s="12">
        <f t="shared" ca="1" si="17"/>
        <v>8412357.3620139938</v>
      </c>
      <c r="L56" s="15">
        <f ca="1">J56/FinVA!$B57</f>
        <v>2.4523417960374373E-2</v>
      </c>
      <c r="M56" s="15">
        <f ca="1">K56/FinVA!$B57</f>
        <v>2.8187836736062472E-2</v>
      </c>
      <c r="N56" s="12">
        <f t="shared" si="14"/>
        <v>462710137.77078825</v>
      </c>
      <c r="O56" s="15">
        <f t="shared" ca="1" si="11"/>
        <v>1.5817139732904783E-2</v>
      </c>
      <c r="P56" s="15">
        <f t="shared" ca="1" si="12"/>
        <v>1.818062038264916E-2</v>
      </c>
      <c r="Q56" s="15">
        <f t="shared" ca="1" si="7"/>
        <v>1.657501427042854E-2</v>
      </c>
      <c r="R56" s="15">
        <f t="shared" ca="1" si="8"/>
        <v>2.5510444070857164E-2</v>
      </c>
      <c r="S56" s="15">
        <f t="shared" ca="1" si="9"/>
        <v>9.0988697398943132E-3</v>
      </c>
      <c r="T56" s="15">
        <f t="shared" ca="1" si="10"/>
        <v>1.4003982368914562E-2</v>
      </c>
    </row>
    <row r="57" spans="1:20">
      <c r="A57">
        <v>2078</v>
      </c>
      <c r="B57" s="13">
        <f>IF(B56&lt;1,IF(B56+Parámetros!$B$13&gt;1,1,B56+Parámetros!$B$13),1)</f>
        <v>0.88000000000000045</v>
      </c>
      <c r="C57" s="12">
        <f ca="1">SUM(OFFSET(EdadesSimples!$B$2,Parámetros!$B$4+3,Proyecciones!$A57-EdadesSimples!$B$2,100-Parámetros!$B$4+1,1))</f>
        <v>1575297.6944514099</v>
      </c>
      <c r="D57" s="12">
        <f t="shared" ca="1" si="15"/>
        <v>1386261.9711172413</v>
      </c>
      <c r="E57" s="12">
        <f ca="1">D57*Parámetros!$B$7*IF(Parámetros!$B$8="SI",13,12)*(1+$M$1*IF(Parámetros!$B$8="SI",12/13,1))/1000000</f>
        <v>1551643.024271528</v>
      </c>
      <c r="F57" s="12">
        <f ca="1">C57*Parámetros!$B$7*IF(Parámetros!$B$8="SI",13,12)*(1+$M$1*IF(Parámetros!$B$8="SI",12/13,1))/1000000</f>
        <v>1763230.7093994629</v>
      </c>
      <c r="G57" s="12">
        <f t="shared" si="13"/>
        <v>84499835.854438767</v>
      </c>
      <c r="H57" s="15">
        <f t="shared" ca="1" si="3"/>
        <v>1.8362675010924537E-2</v>
      </c>
      <c r="I57" s="15">
        <f t="shared" ca="1" si="4"/>
        <v>2.0866676148777876E-2</v>
      </c>
      <c r="J57" s="12">
        <f t="shared" ca="1" si="16"/>
        <v>7656000.3985947836</v>
      </c>
      <c r="K57" s="12">
        <f t="shared" ca="1" si="17"/>
        <v>8700000.4529486131</v>
      </c>
      <c r="L57" s="15">
        <f ca="1">J57/FinVA!$B58</f>
        <v>2.4206009490578845E-2</v>
      </c>
      <c r="M57" s="15">
        <f ca="1">K57/FinVA!$B58</f>
        <v>2.7506828966566855E-2</v>
      </c>
      <c r="N57" s="12">
        <f t="shared" si="14"/>
        <v>481357356.32295102</v>
      </c>
      <c r="O57" s="15">
        <f t="shared" ca="1" si="11"/>
        <v>1.5905024194661398E-2</v>
      </c>
      <c r="P57" s="15">
        <f t="shared" ca="1" si="12"/>
        <v>1.8073891130297035E-2</v>
      </c>
      <c r="Q57" s="15">
        <f t="shared" ca="1" si="7"/>
        <v>1.657501427042854E-2</v>
      </c>
      <c r="R57" s="15">
        <f t="shared" ca="1" si="8"/>
        <v>2.5510444070857164E-2</v>
      </c>
      <c r="S57" s="15">
        <f t="shared" ca="1" si="9"/>
        <v>9.0988697398943132E-3</v>
      </c>
      <c r="T57" s="15">
        <f t="shared" ca="1" si="10"/>
        <v>1.4003982368914562E-2</v>
      </c>
    </row>
    <row r="58" spans="1:20">
      <c r="A58">
        <v>2079</v>
      </c>
      <c r="B58" s="13">
        <f>IF(B57&lt;1,IF(B57+Parámetros!$B$13&gt;1,1,B57+Parámetros!$B$13),1)</f>
        <v>0.89000000000000046</v>
      </c>
      <c r="C58" s="12">
        <f ca="1">SUM(OFFSET(EdadesSimples!$B$2,Parámetros!$B$4+3,Proyecciones!$A58-EdadesSimples!$B$2,100-Parámetros!$B$4+1,1))</f>
        <v>1578655.5140810572</v>
      </c>
      <c r="D58" s="12">
        <f t="shared" ca="1" si="15"/>
        <v>1405003.4075321415</v>
      </c>
      <c r="E58" s="12">
        <f ca="1">D58*Parámetros!$B$7*IF(Parámetros!$B$8="SI",13,12)*(1+$M$1*IF(Parámetros!$B$8="SI",12/13,1))/1000000</f>
        <v>1572620.3140507259</v>
      </c>
      <c r="F58" s="12">
        <f ca="1">C58*Parámetros!$B$7*IF(Parámetros!$B$8="SI",13,12)*(1+$M$1*IF(Parámetros!$B$8="SI",12/13,1))/1000000</f>
        <v>1766989.1169109272</v>
      </c>
      <c r="G58" s="12">
        <f t="shared" si="13"/>
        <v>85344834.212983161</v>
      </c>
      <c r="H58" s="15">
        <f t="shared" ca="1" si="3"/>
        <v>1.8426660834868547E-2</v>
      </c>
      <c r="I58" s="15">
        <f t="shared" ca="1" si="4"/>
        <v>2.07041132976051E-2</v>
      </c>
      <c r="J58" s="12">
        <f t="shared" ca="1" si="16"/>
        <v>7992290.1142607136</v>
      </c>
      <c r="K58" s="12">
        <f t="shared" ca="1" si="17"/>
        <v>8980101.2519783266</v>
      </c>
      <c r="L58" s="15">
        <f ca="1">J58/FinVA!$B59</f>
        <v>2.3834934475890007E-2</v>
      </c>
      <c r="M58" s="15">
        <f ca="1">K58/FinVA!$B59</f>
        <v>2.6780825253808985E-2</v>
      </c>
      <c r="N58" s="12">
        <f t="shared" si="14"/>
        <v>500756057.78276598</v>
      </c>
      <c r="O58" s="15">
        <f t="shared" ca="1" si="11"/>
        <v>1.5960446189405592E-2</v>
      </c>
      <c r="P58" s="15">
        <f t="shared" ca="1" si="12"/>
        <v>1.7933085606073693E-2</v>
      </c>
      <c r="Q58" s="15">
        <f t="shared" ca="1" si="7"/>
        <v>1.657501427042854E-2</v>
      </c>
      <c r="R58" s="15">
        <f t="shared" ca="1" si="8"/>
        <v>2.5510444070857164E-2</v>
      </c>
      <c r="S58" s="15">
        <f t="shared" ca="1" si="9"/>
        <v>9.0988697398943132E-3</v>
      </c>
      <c r="T58" s="15">
        <f t="shared" ca="1" si="10"/>
        <v>1.4003982368914562E-2</v>
      </c>
    </row>
    <row r="59" spans="1:20">
      <c r="A59">
        <v>2080</v>
      </c>
      <c r="B59" s="13">
        <f>IF(B58&lt;1,IF(B58+Parámetros!$B$13&gt;1,1,B58+Parámetros!$B$13),1)</f>
        <v>0.90000000000000047</v>
      </c>
      <c r="C59" s="12">
        <f ca="1">SUM(OFFSET(EdadesSimples!$B$2,Parámetros!$B$4+3,Proyecciones!$A59-EdadesSimples!$B$2,100-Parámetros!$B$4+1,1))</f>
        <v>1580224.2439904681</v>
      </c>
      <c r="D59" s="12">
        <f t="shared" ca="1" si="15"/>
        <v>1422201.8195914221</v>
      </c>
      <c r="E59" s="12">
        <f ca="1">D59*Parámetros!$B$7*IF(Parámetros!$B$8="SI",13,12)*(1+$M$1*IF(Parámetros!$B$8="SI",12/13,1))/1000000</f>
        <v>1591870.4966686789</v>
      </c>
      <c r="F59" s="12">
        <f ca="1">C59*Parámetros!$B$7*IF(Parámetros!$B$8="SI",13,12)*(1+$M$1*IF(Parámetros!$B$8="SI",12/13,1))/1000000</f>
        <v>1768744.9962985308</v>
      </c>
      <c r="G59" s="12">
        <f t="shared" si="13"/>
        <v>86198282.555112988</v>
      </c>
      <c r="H59" s="15">
        <f t="shared" ca="1" si="3"/>
        <v>1.8467543081857548E-2</v>
      </c>
      <c r="I59" s="15">
        <f t="shared" ca="1" si="4"/>
        <v>2.0519492313175038E-2</v>
      </c>
      <c r="J59" s="12">
        <f t="shared" ca="1" si="16"/>
        <v>8332826.0748238899</v>
      </c>
      <c r="K59" s="12">
        <f t="shared" ca="1" si="17"/>
        <v>9258695.6386932041</v>
      </c>
      <c r="L59" s="15">
        <f ca="1">J59/FinVA!$B60</f>
        <v>2.342549421388446E-2</v>
      </c>
      <c r="M59" s="15">
        <f ca="1">K59/FinVA!$B60</f>
        <v>2.6028326904316047E-2</v>
      </c>
      <c r="N59" s="12">
        <f t="shared" si="14"/>
        <v>520936526.91141152</v>
      </c>
      <c r="O59" s="15">
        <f t="shared" ca="1" si="11"/>
        <v>1.5995856777846831E-2</v>
      </c>
      <c r="P59" s="15">
        <f t="shared" ca="1" si="12"/>
        <v>1.7773174197607575E-2</v>
      </c>
      <c r="Q59" s="15">
        <f t="shared" ca="1" si="7"/>
        <v>1.657501427042854E-2</v>
      </c>
      <c r="R59" s="15">
        <f t="shared" ca="1" si="8"/>
        <v>2.5510444070857164E-2</v>
      </c>
      <c r="S59" s="15">
        <f t="shared" ca="1" si="9"/>
        <v>9.0988697398943132E-3</v>
      </c>
      <c r="T59" s="15">
        <f t="shared" ca="1" si="10"/>
        <v>1.4003982368914562E-2</v>
      </c>
    </row>
    <row r="60" spans="1:20">
      <c r="A60">
        <v>2081</v>
      </c>
      <c r="B60" s="13">
        <f>IF(B59&lt;1,IF(B59+Parámetros!$B$13&gt;1,1,B59+Parámetros!$B$13),1)</f>
        <v>0.91000000000000048</v>
      </c>
      <c r="C60" s="12">
        <f ca="1">SUM(OFFSET(EdadesSimples!$B$2,Parámetros!$B$4+3,Proyecciones!$A60-EdadesSimples!$B$2,100-Parámetros!$B$4+1,1))</f>
        <v>1584146.2225350626</v>
      </c>
      <c r="D60" s="12">
        <f t="shared" ca="1" si="15"/>
        <v>1441573.0625069076</v>
      </c>
      <c r="E60" s="12">
        <f ca="1">D60*Parámetros!$B$7*IF(Parámetros!$B$8="SI",13,12)*(1+$M$1*IF(Parámetros!$B$8="SI",12/13,1))/1000000</f>
        <v>1613552.7288639818</v>
      </c>
      <c r="F60" s="12">
        <f ca="1">C60*Parámetros!$B$7*IF(Parámetros!$B$8="SI",13,12)*(1+$M$1*IF(Parámetros!$B$8="SI",12/13,1))/1000000</f>
        <v>1773134.8668834956</v>
      </c>
      <c r="G60" s="12">
        <f t="shared" si="13"/>
        <v>87060265.380664125</v>
      </c>
      <c r="H60" s="15">
        <f t="shared" ca="1" si="3"/>
        <v>1.8533744663065867E-2</v>
      </c>
      <c r="I60" s="15">
        <f t="shared" ca="1" si="4"/>
        <v>2.0366752376995447E-2</v>
      </c>
      <c r="J60" s="12">
        <f t="shared" ca="1" si="16"/>
        <v>8699713.8955260515</v>
      </c>
      <c r="K60" s="12">
        <f t="shared" ca="1" si="17"/>
        <v>9560125.1599187329</v>
      </c>
      <c r="L60" s="15">
        <f ca="1">J60/FinVA!$B61</f>
        <v>2.3082097808894173E-2</v>
      </c>
      <c r="M60" s="15">
        <f ca="1">K60/FinVA!$B61</f>
        <v>2.536494264713644E-2</v>
      </c>
      <c r="N60" s="12">
        <f t="shared" si="14"/>
        <v>541930268.94594145</v>
      </c>
      <c r="O60" s="15">
        <f t="shared" ca="1" si="11"/>
        <v>1.605319797406235E-2</v>
      </c>
      <c r="P60" s="15">
        <f t="shared" ca="1" si="12"/>
        <v>1.7640876894574001E-2</v>
      </c>
      <c r="Q60" s="15">
        <f t="shared" ca="1" si="7"/>
        <v>1.657501427042854E-2</v>
      </c>
      <c r="R60" s="15">
        <f t="shared" ca="1" si="8"/>
        <v>2.5510444070857164E-2</v>
      </c>
      <c r="S60" s="15">
        <f t="shared" ca="1" si="9"/>
        <v>9.0988697398943132E-3</v>
      </c>
      <c r="T60" s="15">
        <f t="shared" ca="1" si="10"/>
        <v>1.4003982368914562E-2</v>
      </c>
    </row>
    <row r="61" spans="1:20">
      <c r="A61">
        <v>2082</v>
      </c>
      <c r="B61" s="13">
        <f>IF(B60&lt;1,IF(B60+Parámetros!$B$13&gt;1,1,B60+Parámetros!$B$13),1)</f>
        <v>0.92000000000000048</v>
      </c>
      <c r="C61" s="12">
        <f ca="1">SUM(OFFSET(EdadesSimples!$B$2,Parámetros!$B$4+3,Proyecciones!$A61-EdadesSimples!$B$2,100-Parámetros!$B$4+1,1))</f>
        <v>1585979.3897783221</v>
      </c>
      <c r="D61" s="12">
        <f t="shared" ca="1" si="15"/>
        <v>1459101.0385960571</v>
      </c>
      <c r="E61" s="12">
        <f ca="1">D61*Parámetros!$B$7*IF(Parámetros!$B$8="SI",13,12)*(1+$M$1*IF(Parámetros!$B$8="SI",12/13,1))/1000000</f>
        <v>1633171.7925005665</v>
      </c>
      <c r="F61" s="12">
        <f ca="1">C61*Parámetros!$B$7*IF(Parámetros!$B$8="SI",13,12)*(1+$M$1*IF(Parámetros!$B$8="SI",12/13,1))/1000000</f>
        <v>1775186.7309788757</v>
      </c>
      <c r="G61" s="12">
        <f t="shared" si="13"/>
        <v>87930868.034470767</v>
      </c>
      <c r="H61" s="15">
        <f t="shared" ca="1" si="3"/>
        <v>1.8573361425936661E-2</v>
      </c>
      <c r="I61" s="15">
        <f t="shared" ca="1" si="4"/>
        <v>2.018843633253984E-2</v>
      </c>
      <c r="J61" s="12">
        <f t="shared" ca="1" si="16"/>
        <v>9069657.839698622</v>
      </c>
      <c r="K61" s="12">
        <f t="shared" ca="1" si="17"/>
        <v>9858323.7388028447</v>
      </c>
      <c r="L61" s="15">
        <f ca="1">J61/FinVA!$B62</f>
        <v>2.2714510328406063E-2</v>
      </c>
      <c r="M61" s="15">
        <f ca="1">K61/FinVA!$B62</f>
        <v>2.4689685139571795E-2</v>
      </c>
      <c r="N61" s="12">
        <f t="shared" si="14"/>
        <v>563770058.78446281</v>
      </c>
      <c r="O61" s="15">
        <f t="shared" ca="1" si="11"/>
        <v>1.6087512450117681E-2</v>
      </c>
      <c r="P61" s="15">
        <f t="shared" ca="1" si="12"/>
        <v>1.748642657621486E-2</v>
      </c>
      <c r="Q61" s="15">
        <f t="shared" ca="1" si="7"/>
        <v>1.657501427042854E-2</v>
      </c>
      <c r="R61" s="15">
        <f t="shared" ca="1" si="8"/>
        <v>2.5510444070857164E-2</v>
      </c>
      <c r="S61" s="15">
        <f t="shared" ca="1" si="9"/>
        <v>9.0988697398943132E-3</v>
      </c>
      <c r="T61" s="15">
        <f t="shared" ca="1" si="10"/>
        <v>1.4003982368914562E-2</v>
      </c>
    </row>
    <row r="62" spans="1:20">
      <c r="A62">
        <v>2083</v>
      </c>
      <c r="B62" s="13">
        <f>IF(B61&lt;1,IF(B61+Parámetros!$B$13&gt;1,1,B61+Parámetros!$B$13),1)</f>
        <v>0.93000000000000049</v>
      </c>
      <c r="C62" s="12">
        <f ca="1">SUM(OFFSET(EdadesSimples!$B$2,Parámetros!$B$4+3,Proyecciones!$A62-EdadesSimples!$B$2,100-Parámetros!$B$4+1,1))</f>
        <v>1586730.4454070434</v>
      </c>
      <c r="D62" s="12">
        <f t="shared" ca="1" si="15"/>
        <v>1475659.3142285512</v>
      </c>
      <c r="E62" s="12">
        <f ca="1">D62*Parámetros!$B$7*IF(Parámetros!$B$8="SI",13,12)*(1+$M$1*IF(Parámetros!$B$8="SI",12/13,1))/1000000</f>
        <v>1651705.4704160171</v>
      </c>
      <c r="F62" s="12">
        <f ca="1">C62*Parámetros!$B$7*IF(Parámetros!$B$8="SI",13,12)*(1+$M$1*IF(Parámetros!$B$8="SI",12/13,1))/1000000</f>
        <v>1776027.3875441037</v>
      </c>
      <c r="G62" s="12">
        <f t="shared" si="13"/>
        <v>88810176.714815482</v>
      </c>
      <c r="H62" s="15">
        <f t="shared" ca="1" si="3"/>
        <v>1.8598155431217338E-2</v>
      </c>
      <c r="I62" s="15">
        <f t="shared" ca="1" si="4"/>
        <v>1.9998016592706808E-2</v>
      </c>
      <c r="J62" s="12">
        <f t="shared" ca="1" si="16"/>
        <v>9447760.2684197295</v>
      </c>
      <c r="K62" s="12">
        <f t="shared" ca="1" si="17"/>
        <v>10158882.009053469</v>
      </c>
      <c r="L62" s="15">
        <f ca="1">J62/FinVA!$B63</f>
        <v>2.2316047957638006E-2</v>
      </c>
      <c r="M62" s="15">
        <f ca="1">K62/FinVA!$B63</f>
        <v>2.3995750492083866E-2</v>
      </c>
      <c r="N62" s="12">
        <f t="shared" si="14"/>
        <v>586489992.15347672</v>
      </c>
      <c r="O62" s="15">
        <f t="shared" ca="1" si="11"/>
        <v>1.6108988038703607E-2</v>
      </c>
      <c r="P62" s="15">
        <f t="shared" ca="1" si="12"/>
        <v>1.7321492514735057E-2</v>
      </c>
      <c r="Q62" s="15">
        <f t="shared" ca="1" si="7"/>
        <v>1.657501427042854E-2</v>
      </c>
      <c r="R62" s="15">
        <f t="shared" ca="1" si="8"/>
        <v>2.5510444070857164E-2</v>
      </c>
      <c r="S62" s="15">
        <f t="shared" ca="1" si="9"/>
        <v>9.0988697398943132E-3</v>
      </c>
      <c r="T62" s="15">
        <f t="shared" ca="1" si="10"/>
        <v>1.4003982368914562E-2</v>
      </c>
    </row>
    <row r="63" spans="1:20">
      <c r="A63">
        <v>2084</v>
      </c>
      <c r="B63" s="13">
        <f>IF(B62&lt;1,IF(B62+Parámetros!$B$13&gt;1,1,B62+Parámetros!$B$13),1)</f>
        <v>0.9400000000000005</v>
      </c>
      <c r="C63" s="12">
        <f ca="1">SUM(OFFSET(EdadesSimples!$B$2,Parámetros!$B$4+3,Proyecciones!$A63-EdadesSimples!$B$2,100-Parámetros!$B$4+1,1))</f>
        <v>1588033.7735117341</v>
      </c>
      <c r="D63" s="12">
        <f t="shared" ca="1" si="15"/>
        <v>1492751.7471010308</v>
      </c>
      <c r="E63" s="12">
        <f ca="1">D63*Parámetros!$B$7*IF(Parámetros!$B$8="SI",13,12)*(1+$M$1*IF(Parámetros!$B$8="SI",12/13,1))/1000000</f>
        <v>1670837.0305301836</v>
      </c>
      <c r="F63" s="12">
        <f ca="1">C63*Parámetros!$B$7*IF(Parámetros!$B$8="SI",13,12)*(1+$M$1*IF(Parámetros!$B$8="SI",12/13,1))/1000000</f>
        <v>1777486.2026916838</v>
      </c>
      <c r="G63" s="12">
        <f t="shared" si="13"/>
        <v>89698278.481963634</v>
      </c>
      <c r="H63" s="15">
        <f t="shared" ca="1" si="3"/>
        <v>1.8627303208122913E-2</v>
      </c>
      <c r="I63" s="15">
        <f t="shared" ca="1" si="4"/>
        <v>1.9816280008641385E-2</v>
      </c>
      <c r="J63" s="12">
        <f t="shared" ca="1" si="16"/>
        <v>9843908.6354261823</v>
      </c>
      <c r="K63" s="12">
        <f t="shared" ca="1" si="17"/>
        <v>10472243.229176784</v>
      </c>
      <c r="L63" s="15">
        <f ca="1">J63/FinVA!$B64</f>
        <v>2.1941553310082282E-2</v>
      </c>
      <c r="M63" s="15">
        <f ca="1">K63/FinVA!$B64</f>
        <v>2.3342077989449223E-2</v>
      </c>
      <c r="N63" s="12">
        <f t="shared" si="14"/>
        <v>610125538.83726192</v>
      </c>
      <c r="O63" s="15">
        <f t="shared" ca="1" si="11"/>
        <v>1.6134234692398011E-2</v>
      </c>
      <c r="P63" s="15">
        <f t="shared" ca="1" si="12"/>
        <v>1.7164079459997875E-2</v>
      </c>
      <c r="Q63" s="15">
        <f t="shared" ca="1" si="7"/>
        <v>1.657501427042854E-2</v>
      </c>
      <c r="R63" s="15">
        <f t="shared" ca="1" si="8"/>
        <v>2.5510444070857164E-2</v>
      </c>
      <c r="S63" s="15">
        <f t="shared" ca="1" si="9"/>
        <v>9.0988697398943132E-3</v>
      </c>
      <c r="T63" s="15">
        <f t="shared" ca="1" si="10"/>
        <v>1.4003982368914562E-2</v>
      </c>
    </row>
    <row r="64" spans="1:20">
      <c r="A64">
        <v>2085</v>
      </c>
      <c r="B64" s="13">
        <f>IF(B63&lt;1,IF(B63+Parámetros!$B$13&gt;1,1,B63+Parámetros!$B$13),1)</f>
        <v>0.95000000000000051</v>
      </c>
      <c r="C64" s="12">
        <f ca="1">SUM(OFFSET(EdadesSimples!$B$2,Parámetros!$B$4+3,Proyecciones!$A64-EdadesSimples!$B$2,100-Parámetros!$B$4+1,1))</f>
        <v>1587822.8479546746</v>
      </c>
      <c r="D64" s="12">
        <f t="shared" ca="1" si="15"/>
        <v>1508431.7055569417</v>
      </c>
      <c r="E64" s="12">
        <f ca="1">D64*Parámetros!$B$7*IF(Parámetros!$B$8="SI",13,12)*(1+$M$1*IF(Parámetros!$B$8="SI",12/13,1))/1000000</f>
        <v>1688387.608029885</v>
      </c>
      <c r="F64" s="12">
        <f ca="1">C64*Parámetros!$B$7*IF(Parámetros!$B$8="SI",13,12)*(1+$M$1*IF(Parámetros!$B$8="SI",12/13,1))/1000000</f>
        <v>1777250.1137156673</v>
      </c>
      <c r="G64" s="12">
        <f t="shared" si="13"/>
        <v>90595261.266783267</v>
      </c>
      <c r="H64" s="15">
        <f t="shared" ca="1" si="3"/>
        <v>1.8636599579507279E-2</v>
      </c>
      <c r="I64" s="15">
        <f t="shared" ca="1" si="4"/>
        <v>1.9617473241586594E-2</v>
      </c>
      <c r="J64" s="12">
        <f t="shared" ca="1" si="16"/>
        <v>10245728.962470252</v>
      </c>
      <c r="K64" s="12">
        <f t="shared" ca="1" si="17"/>
        <v>10784977.855231838</v>
      </c>
      <c r="L64" s="15">
        <f ca="1">J64/FinVA!$B65</f>
        <v>2.1573653116680368E-2</v>
      </c>
      <c r="M64" s="15">
        <f ca="1">K64/FinVA!$B65</f>
        <v>2.2709108543874059E-2</v>
      </c>
      <c r="N64" s="12">
        <f t="shared" si="14"/>
        <v>634713598.05240357</v>
      </c>
      <c r="O64" s="15">
        <f t="shared" ca="1" si="11"/>
        <v>1.6142286842300076E-2</v>
      </c>
      <c r="P64" s="15">
        <f t="shared" ca="1" si="12"/>
        <v>1.6991880886631647E-2</v>
      </c>
      <c r="Q64" s="15">
        <f t="shared" ca="1" si="7"/>
        <v>1.657501427042854E-2</v>
      </c>
      <c r="R64" s="15">
        <f t="shared" ca="1" si="8"/>
        <v>2.5510444070857164E-2</v>
      </c>
      <c r="S64" s="15">
        <f t="shared" ca="1" si="9"/>
        <v>9.0988697398943132E-3</v>
      </c>
      <c r="T64" s="15">
        <f t="shared" ca="1" si="10"/>
        <v>1.4003982368914562E-2</v>
      </c>
    </row>
    <row r="65" spans="1:20">
      <c r="A65">
        <v>2086</v>
      </c>
      <c r="B65" s="13">
        <f>IF(B64&lt;1,IF(B64+Parámetros!$B$13&gt;1,1,B64+Parámetros!$B$13),1)</f>
        <v>0.96000000000000052</v>
      </c>
      <c r="C65" s="12">
        <f ca="1">SUM(OFFSET(EdadesSimples!$B$2,Parámetros!$B$4+3,Proyecciones!$A65-EdadesSimples!$B$2,100-Parámetros!$B$4+1,1))</f>
        <v>1585110.2491747898</v>
      </c>
      <c r="D65" s="12">
        <f t="shared" ca="1" si="15"/>
        <v>1521705.8392077989</v>
      </c>
      <c r="E65" s="12">
        <f ca="1">D65*Parámetros!$B$7*IF(Parámetros!$B$8="SI",13,12)*(1+$M$1*IF(Parámetros!$B$8="SI",12/13,1))/1000000</f>
        <v>1703245.3458252894</v>
      </c>
      <c r="F65" s="12">
        <f ca="1">C65*Parámetros!$B$7*IF(Parámetros!$B$8="SI",13,12)*(1+$M$1*IF(Parámetros!$B$8="SI",12/13,1))/1000000</f>
        <v>1774213.901901342</v>
      </c>
      <c r="G65" s="12">
        <f t="shared" si="13"/>
        <v>91501213.879451096</v>
      </c>
      <c r="H65" s="15">
        <f t="shared" ca="1" si="3"/>
        <v>1.8614456285456951E-2</v>
      </c>
      <c r="I65" s="15">
        <f t="shared" ca="1" si="4"/>
        <v>1.9390058630684312E-2</v>
      </c>
      <c r="J65" s="12">
        <f t="shared" ca="1" si="16"/>
        <v>10645967.661410436</v>
      </c>
      <c r="K65" s="12">
        <f t="shared" ca="1" si="17"/>
        <v>11089549.647302529</v>
      </c>
      <c r="L65" s="15">
        <f ca="1">J65/FinVA!$B66</f>
        <v>2.116969923544728E-2</v>
      </c>
      <c r="M65" s="15">
        <f ca="1">K65/FinVA!$B66</f>
        <v>2.2051770036924233E-2</v>
      </c>
      <c r="N65" s="12">
        <f t="shared" si="14"/>
        <v>660292556.05391538</v>
      </c>
      <c r="O65" s="15">
        <f t="shared" ca="1" si="11"/>
        <v>1.6123107195140259E-2</v>
      </c>
      <c r="P65" s="15">
        <f t="shared" ca="1" si="12"/>
        <v>1.6794903328271091E-2</v>
      </c>
      <c r="Q65" s="15">
        <f t="shared" ca="1" si="7"/>
        <v>1.657501427042854E-2</v>
      </c>
      <c r="R65" s="15">
        <f t="shared" ca="1" si="8"/>
        <v>2.5510444070857164E-2</v>
      </c>
      <c r="S65" s="15">
        <f t="shared" ca="1" si="9"/>
        <v>9.0988697398943132E-3</v>
      </c>
      <c r="T65" s="15">
        <f t="shared" ca="1" si="10"/>
        <v>1.4003982368914562E-2</v>
      </c>
    </row>
    <row r="66" spans="1:20">
      <c r="A66">
        <v>2087</v>
      </c>
      <c r="B66" s="13">
        <f>IF(B65&lt;1,IF(B65+Parámetros!$B$13&gt;1,1,B65+Parámetros!$B$13),1)</f>
        <v>0.97000000000000053</v>
      </c>
      <c r="C66" s="12">
        <f ca="1">SUM(OFFSET(EdadesSimples!$B$2,Parámetros!$B$4+3,Proyecciones!$A66-EdadesSimples!$B$2,100-Parámetros!$B$4+1,1))</f>
        <v>1579821.7028868813</v>
      </c>
      <c r="D66" s="12">
        <f t="shared" ca="1" si="15"/>
        <v>1532427.0518002757</v>
      </c>
      <c r="E66" s="12">
        <f ca="1">D66*Parámetros!$B$7*IF(Parámetros!$B$8="SI",13,12)*(1+$M$1*IF(Parámetros!$B$8="SI",12/13,1))/1000000</f>
        <v>1715245.5990800483</v>
      </c>
      <c r="F66" s="12">
        <f ca="1">C66*Parámetros!$B$7*IF(Parámetros!$B$8="SI",13,12)*(1+$M$1*IF(Parámetros!$B$8="SI",12/13,1))/1000000</f>
        <v>1768294.4320412865</v>
      </c>
      <c r="G66" s="12">
        <f t="shared" si="13"/>
        <v>92416226.018245608</v>
      </c>
      <c r="H66" s="15">
        <f t="shared" ca="1" si="3"/>
        <v>1.8560004806314097E-2</v>
      </c>
      <c r="I66" s="15">
        <f t="shared" ca="1" si="4"/>
        <v>1.9134025573519682E-2</v>
      </c>
      <c r="J66" s="12">
        <f t="shared" ca="1" si="16"/>
        <v>11042603.287105948</v>
      </c>
      <c r="K66" s="12">
        <f t="shared" ca="1" si="17"/>
        <v>11384127.100109223</v>
      </c>
      <c r="L66" s="15">
        <f ca="1">J66/FinVA!$B67</f>
        <v>2.0739231292873646E-2</v>
      </c>
      <c r="M66" s="15">
        <f ca="1">K66/FinVA!$B67</f>
        <v>2.138065081739551E-2</v>
      </c>
      <c r="N66" s="12">
        <f t="shared" si="14"/>
        <v>686902346.06288826</v>
      </c>
      <c r="O66" s="15">
        <f t="shared" ca="1" si="11"/>
        <v>1.6075943473477319E-2</v>
      </c>
      <c r="P66" s="15">
        <f t="shared" ca="1" si="12"/>
        <v>1.6573137601523007E-2</v>
      </c>
      <c r="Q66" s="15">
        <f t="shared" ca="1" si="7"/>
        <v>1.657501427042854E-2</v>
      </c>
      <c r="R66" s="15">
        <f t="shared" ca="1" si="8"/>
        <v>2.5510444070857164E-2</v>
      </c>
      <c r="S66" s="15">
        <f t="shared" ca="1" si="9"/>
        <v>9.0988697398943132E-3</v>
      </c>
      <c r="T66" s="15">
        <f t="shared" ca="1" si="10"/>
        <v>1.4003982368914562E-2</v>
      </c>
    </row>
    <row r="67" spans="1:20">
      <c r="A67">
        <v>2088</v>
      </c>
      <c r="B67" s="13">
        <f>IF(B66&lt;1,IF(B66+Parámetros!$B$13&gt;1,1,B66+Parámetros!$B$13),1)</f>
        <v>0.98000000000000054</v>
      </c>
      <c r="C67" s="12">
        <f ca="1">SUM(OFFSET(EdadesSimples!$B$2,Parámetros!$B$4+3,Proyecciones!$A67-EdadesSimples!$B$2,100-Parámetros!$B$4+1,1))</f>
        <v>1572959.982374819</v>
      </c>
      <c r="D67" s="12">
        <f t="shared" ca="1" si="15"/>
        <v>1541500.7827273235</v>
      </c>
      <c r="E67" s="12">
        <f ca="1">D67*Parámetros!$B$7*IF(Parámetros!$B$8="SI",13,12)*(1+$M$1*IF(Parámetros!$B$8="SI",12/13,1))/1000000</f>
        <v>1725401.8261066931</v>
      </c>
      <c r="F67" s="12">
        <f ca="1">C67*Parámetros!$B$7*IF(Parámetros!$B$8="SI",13,12)*(1+$M$1*IF(Parámetros!$B$8="SI",12/13,1))/1000000</f>
        <v>1760614.1082721348</v>
      </c>
      <c r="G67" s="12">
        <f t="shared" si="13"/>
        <v>93340388.278428063</v>
      </c>
      <c r="H67" s="15">
        <f t="shared" ca="1" si="3"/>
        <v>1.8485050875939536E-2</v>
      </c>
      <c r="I67" s="15">
        <f t="shared" ca="1" si="4"/>
        <v>1.8862296812183189E-2</v>
      </c>
      <c r="J67" s="12">
        <f t="shared" ca="1" si="16"/>
        <v>11441227.847117685</v>
      </c>
      <c r="K67" s="12">
        <f t="shared" ca="1" si="17"/>
        <v>11674722.292977221</v>
      </c>
      <c r="L67" s="15">
        <f ca="1">J67/FinVA!$B68</f>
        <v>2.0299640874936176E-2</v>
      </c>
      <c r="M67" s="15">
        <f ca="1">K67/FinVA!$B68</f>
        <v>2.0713919260138939E-2</v>
      </c>
      <c r="N67" s="12">
        <f t="shared" si="14"/>
        <v>714584510.60922277</v>
      </c>
      <c r="O67" s="15">
        <f t="shared" ca="1" si="11"/>
        <v>1.6011021337928814E-2</v>
      </c>
      <c r="P67" s="15">
        <f t="shared" ca="1" si="12"/>
        <v>1.6337776875437554E-2</v>
      </c>
      <c r="Q67" s="15">
        <f t="shared" ca="1" si="7"/>
        <v>1.657501427042854E-2</v>
      </c>
      <c r="R67" s="15">
        <f t="shared" ca="1" si="8"/>
        <v>2.5510444070857164E-2</v>
      </c>
      <c r="S67" s="15">
        <f t="shared" ca="1" si="9"/>
        <v>9.0988697398943132E-3</v>
      </c>
      <c r="T67" s="15">
        <f t="shared" ca="1" si="10"/>
        <v>1.4003982368914562E-2</v>
      </c>
    </row>
    <row r="68" spans="1:20">
      <c r="A68">
        <v>2089</v>
      </c>
      <c r="B68" s="13">
        <f>IF(B67&lt;1,IF(B67+Parámetros!$B$13&gt;1,1,B67+Parámetros!$B$13),1)</f>
        <v>0.99000000000000055</v>
      </c>
      <c r="C68" s="12">
        <f ca="1">SUM(OFFSET(EdadesSimples!$B$2,Parámetros!$B$4+3,Proyecciones!$A68-EdadesSimples!$B$2,100-Parámetros!$B$4+1,1))</f>
        <v>1561205.1744166822</v>
      </c>
      <c r="D68" s="12">
        <f t="shared" ref="D68:D79" ca="1" si="18">B68*C68</f>
        <v>1545593.1226725162</v>
      </c>
      <c r="E68" s="12">
        <f ca="1">D68*Parámetros!$B$7*IF(Parámetros!$B$8="SI",13,12)*(1+$M$1*IF(Parámetros!$B$8="SI",12/13,1))/1000000</f>
        <v>1729982.3822073471</v>
      </c>
      <c r="F68" s="12">
        <f ca="1">C68*Parámetros!$B$7*IF(Parámetros!$B$8="SI",13,12)*(1+$M$1*IF(Parámetros!$B$8="SI",12/13,1))/1000000</f>
        <v>1747456.9517245921</v>
      </c>
      <c r="G68" s="12">
        <f t="shared" si="13"/>
        <v>94273792.16121234</v>
      </c>
      <c r="H68" s="15">
        <f t="shared" ca="1" si="3"/>
        <v>1.8350618369620701E-2</v>
      </c>
      <c r="I68" s="15">
        <f t="shared" ca="1" si="4"/>
        <v>1.8535978151132011E-2</v>
      </c>
      <c r="J68" s="12">
        <f t="shared" ref="J68:J79" ca="1" si="19">E68*(1+$K$1)^(A68-$A$4+1)</f>
        <v>11815749.801613482</v>
      </c>
      <c r="K68" s="12">
        <f t="shared" ref="K68:K79" ca="1" si="20">F68*(1+$K$1)^(A68-$A$4+1)</f>
        <v>11935100.809710581</v>
      </c>
      <c r="L68" s="15">
        <f ca="1">J68/FinVA!$B69</f>
        <v>1.9806819578428971E-2</v>
      </c>
      <c r="M68" s="15">
        <f ca="1">K68/FinVA!$B69</f>
        <v>2.0006888463059556E-2</v>
      </c>
      <c r="N68" s="12">
        <f t="shared" si="14"/>
        <v>743382266.38677442</v>
      </c>
      <c r="O68" s="15">
        <f t="shared" ca="1" si="11"/>
        <v>1.5894581207921719E-2</v>
      </c>
      <c r="P68" s="15">
        <f t="shared" ca="1" si="12"/>
        <v>1.6055132533254253E-2</v>
      </c>
      <c r="Q68" s="15">
        <f t="shared" ca="1" si="7"/>
        <v>1.657501427042854E-2</v>
      </c>
      <c r="R68" s="15">
        <f t="shared" ca="1" si="8"/>
        <v>2.5510444070857164E-2</v>
      </c>
      <c r="S68" s="15">
        <f t="shared" ca="1" si="9"/>
        <v>9.0988697398943132E-3</v>
      </c>
      <c r="T68" s="15">
        <f t="shared" ca="1" si="10"/>
        <v>1.4003982368914562E-2</v>
      </c>
    </row>
    <row r="69" spans="1:20">
      <c r="A69">
        <v>2090</v>
      </c>
      <c r="B69" s="13">
        <f>IF(B68&lt;1,IF(B68+Parámetros!$B$13&gt;1,1,B68+Parámetros!$B$13),1)</f>
        <v>1.0000000000000004</v>
      </c>
      <c r="C69" s="12">
        <f ca="1">SUM(OFFSET(EdadesSimples!$B$2,Parámetros!$B$4+3,Proyecciones!$A69-EdadesSimples!$B$2,100-Parámetros!$B$4+1,1))</f>
        <v>1544557.4998849893</v>
      </c>
      <c r="D69" s="12">
        <f t="shared" ca="1" si="18"/>
        <v>1544557.49988499</v>
      </c>
      <c r="E69" s="12">
        <f ca="1">D69*Parámetros!$B$7*IF(Parámetros!$B$8="SI",13,12)*(1+$M$1*IF(Parámetros!$B$8="SI",12/13,1))/1000000</f>
        <v>1728823.209621269</v>
      </c>
      <c r="F69" s="12">
        <f ca="1">C69*Parámetros!$B$7*IF(Parámetros!$B$8="SI",13,12)*(1+$M$1*IF(Parámetros!$B$8="SI",12/13,1))/1000000</f>
        <v>1728823.2096212686</v>
      </c>
      <c r="G69" s="12">
        <f t="shared" si="13"/>
        <v>95216530.082824469</v>
      </c>
      <c r="H69" s="15">
        <f t="shared" ref="H69:H79" ca="1" si="21">E69/$G69</f>
        <v>1.8156755010053878E-2</v>
      </c>
      <c r="I69" s="15">
        <f t="shared" ref="I69:I79" ca="1" si="22">F69/$G69</f>
        <v>1.8156755010053875E-2</v>
      </c>
      <c r="J69" s="12">
        <f t="shared" ca="1" si="19"/>
        <v>12162067.653050087</v>
      </c>
      <c r="K69" s="12">
        <f t="shared" ca="1" si="20"/>
        <v>12162067.653050086</v>
      </c>
      <c r="L69" s="15">
        <f ca="1">J69/FinVA!$B70</f>
        <v>1.926285187385831E-2</v>
      </c>
      <c r="M69" s="15">
        <f ca="1">K69/FinVA!$B70</f>
        <v>1.9262851873858306E-2</v>
      </c>
      <c r="N69" s="12">
        <f t="shared" si="14"/>
        <v>773340571.72216141</v>
      </c>
      <c r="O69" s="15">
        <f t="shared" ca="1" si="11"/>
        <v>1.5726664418971623E-2</v>
      </c>
      <c r="P69" s="15">
        <f t="shared" ca="1" si="12"/>
        <v>1.5726664418971619E-2</v>
      </c>
      <c r="Q69" s="15">
        <f t="shared" ref="Q69:Q79" ca="1" si="23">$Y$8</f>
        <v>1.657501427042854E-2</v>
      </c>
      <c r="R69" s="15">
        <f t="shared" ref="R69:R79" ca="1" si="24">$Z$8</f>
        <v>2.5510444070857164E-2</v>
      </c>
      <c r="S69" s="15">
        <f t="shared" ref="S69:S79" ca="1" si="25">$Y$9</f>
        <v>9.0988697398943132E-3</v>
      </c>
      <c r="T69" s="15">
        <f t="shared" ref="T69:T79" ca="1" si="26">$Z$9</f>
        <v>1.4003982368914562E-2</v>
      </c>
    </row>
    <row r="70" spans="1:20">
      <c r="A70">
        <v>2091</v>
      </c>
      <c r="B70" s="13">
        <f>IF(B69&lt;1,IF(B69+Parámetros!$B$13&gt;1,1,B69+Parámetros!$B$13),1)</f>
        <v>1</v>
      </c>
      <c r="C70" s="12">
        <f ca="1">SUM(OFFSET(EdadesSimples!$B$2,Parámetros!$B$4+3,Proyecciones!$A70-EdadesSimples!$B$2,100-Parámetros!$B$4+1,1))</f>
        <v>1525810.9182897806</v>
      </c>
      <c r="D70" s="12">
        <f t="shared" ca="1" si="18"/>
        <v>1525810.9182897806</v>
      </c>
      <c r="E70" s="12">
        <f ca="1">D70*Parámetros!$B$7*IF(Parámetros!$B$8="SI",13,12)*(1+$M$1*IF(Parámetros!$B$8="SI",12/13,1))/1000000</f>
        <v>1707840.1608417511</v>
      </c>
      <c r="F70" s="12">
        <f ca="1">C70*Parámetros!$B$7*IF(Parámetros!$B$8="SI",13,12)*(1+$M$1*IF(Parámetros!$B$8="SI",12/13,1))/1000000</f>
        <v>1707840.1608417511</v>
      </c>
      <c r="G70" s="12">
        <f t="shared" si="13"/>
        <v>96168695.383652717</v>
      </c>
      <c r="H70" s="15">
        <f t="shared" ca="1" si="21"/>
        <v>1.7758795146679916E-2</v>
      </c>
      <c r="I70" s="15">
        <f t="shared" ca="1" si="22"/>
        <v>1.7758795146679916E-2</v>
      </c>
      <c r="J70" s="12">
        <f t="shared" ca="1" si="19"/>
        <v>12374888.007630737</v>
      </c>
      <c r="K70" s="12">
        <f t="shared" ca="1" si="20"/>
        <v>12374888.007630737</v>
      </c>
      <c r="L70" s="15">
        <f ca="1">J70/FinVA!$B71</f>
        <v>1.8520364652160119E-2</v>
      </c>
      <c r="M70" s="15">
        <f ca="1">K70/FinVA!$B71</f>
        <v>1.8520364652160119E-2</v>
      </c>
      <c r="N70" s="12">
        <f t="shared" si="14"/>
        <v>804506196.76256454</v>
      </c>
      <c r="O70" s="15">
        <f t="shared" ca="1" si="11"/>
        <v>1.5381967295502339E-2</v>
      </c>
      <c r="P70" s="15">
        <f t="shared" ca="1" si="12"/>
        <v>1.5381967295502339E-2</v>
      </c>
      <c r="Q70" s="15">
        <f t="shared" ca="1" si="23"/>
        <v>1.657501427042854E-2</v>
      </c>
      <c r="R70" s="15">
        <f t="shared" ca="1" si="24"/>
        <v>2.5510444070857164E-2</v>
      </c>
      <c r="S70" s="15">
        <f t="shared" ca="1" si="25"/>
        <v>9.0988697398943132E-3</v>
      </c>
      <c r="T70" s="15">
        <f t="shared" ca="1" si="26"/>
        <v>1.4003982368914562E-2</v>
      </c>
    </row>
    <row r="71" spans="1:20">
      <c r="A71">
        <v>2092</v>
      </c>
      <c r="B71" s="13">
        <f>IF(B70&lt;1,IF(B70+Parámetros!$B$13&gt;1,1,B70+Parámetros!$B$13),1)</f>
        <v>1</v>
      </c>
      <c r="C71" s="12">
        <f ca="1">SUM(OFFSET(EdadesSimples!$B$2,Parámetros!$B$4+3,Proyecciones!$A71-EdadesSimples!$B$2,100-Parámetros!$B$4+1,1))</f>
        <v>1507800.2666800537</v>
      </c>
      <c r="D71" s="12">
        <f t="shared" ca="1" si="18"/>
        <v>1507800.2666800537</v>
      </c>
      <c r="E71" s="12">
        <f ca="1">D71*Parámetros!$B$7*IF(Parámetros!$B$8="SI",13,12)*(1+$M$1*IF(Parámetros!$B$8="SI",12/13,1))/1000000</f>
        <v>1687680.8384949842</v>
      </c>
      <c r="F71" s="12">
        <f ca="1">C71*Parámetros!$B$7*IF(Parámetros!$B$8="SI",13,12)*(1+$M$1*IF(Parámetros!$B$8="SI",12/13,1))/1000000</f>
        <v>1687680.8384949842</v>
      </c>
      <c r="G71" s="12">
        <f t="shared" si="13"/>
        <v>97130382.337489247</v>
      </c>
      <c r="H71" s="15">
        <f t="shared" ca="1" si="21"/>
        <v>1.7375416402984682E-2</v>
      </c>
      <c r="I71" s="15">
        <f t="shared" ca="1" si="22"/>
        <v>1.7375416402984682E-2</v>
      </c>
      <c r="J71" s="12">
        <f t="shared" ca="1" si="19"/>
        <v>12595679.445474178</v>
      </c>
      <c r="K71" s="12">
        <f t="shared" ca="1" si="20"/>
        <v>12595679.445474178</v>
      </c>
      <c r="L71" s="15">
        <f ca="1">J71/FinVA!$B72</f>
        <v>1.7813976120388309E-2</v>
      </c>
      <c r="M71" s="15">
        <f ca="1">K71/FinVA!$B72</f>
        <v>1.7813976120388309E-2</v>
      </c>
      <c r="N71" s="12">
        <f t="shared" si="14"/>
        <v>836927796.49209595</v>
      </c>
      <c r="O71" s="15">
        <f t="shared" ca="1" si="11"/>
        <v>1.5049899762282699E-2</v>
      </c>
      <c r="P71" s="15">
        <f t="shared" ca="1" si="12"/>
        <v>1.5049899762282699E-2</v>
      </c>
      <c r="Q71" s="15">
        <f t="shared" ca="1" si="23"/>
        <v>1.657501427042854E-2</v>
      </c>
      <c r="R71" s="15">
        <f t="shared" ca="1" si="24"/>
        <v>2.5510444070857164E-2</v>
      </c>
      <c r="S71" s="15">
        <f t="shared" ca="1" si="25"/>
        <v>9.0988697398943132E-3</v>
      </c>
      <c r="T71" s="15">
        <f t="shared" ca="1" si="26"/>
        <v>1.4003982368914562E-2</v>
      </c>
    </row>
    <row r="72" spans="1:20">
      <c r="A72">
        <v>2093</v>
      </c>
      <c r="B72" s="13">
        <f>IF(B71&lt;1,IF(B71+Parámetros!$B$13&gt;1,1,B71+Parámetros!$B$13),1)</f>
        <v>1</v>
      </c>
      <c r="C72" s="12">
        <f ca="1">SUM(OFFSET(EdadesSimples!$B$2,Parámetros!$B$4+3,Proyecciones!$A72-EdadesSimples!$B$2,100-Parámetros!$B$4+1,1))</f>
        <v>1489159.5786719345</v>
      </c>
      <c r="D72" s="12">
        <f t="shared" ca="1" si="18"/>
        <v>1489159.5786719345</v>
      </c>
      <c r="E72" s="12">
        <f ca="1">D72*Parámetros!$B$7*IF(Parámetros!$B$8="SI",13,12)*(1+$M$1*IF(Parámetros!$B$8="SI",12/13,1))/1000000</f>
        <v>1666816.3164074963</v>
      </c>
      <c r="F72" s="12">
        <f ca="1">C72*Parámetros!$B$7*IF(Parámetros!$B$8="SI",13,12)*(1+$M$1*IF(Parámetros!$B$8="SI",12/13,1))/1000000</f>
        <v>1666816.3164074963</v>
      </c>
      <c r="G72" s="12">
        <f t="shared" si="13"/>
        <v>98101686.160864145</v>
      </c>
      <c r="H72" s="15">
        <f t="shared" ca="1" si="21"/>
        <v>1.6990699973029027E-2</v>
      </c>
      <c r="I72" s="15">
        <f t="shared" ca="1" si="22"/>
        <v>1.6990699973029027E-2</v>
      </c>
      <c r="J72" s="12">
        <f t="shared" ca="1" si="19"/>
        <v>12813159.954886694</v>
      </c>
      <c r="K72" s="12">
        <f t="shared" ca="1" si="20"/>
        <v>12813159.954886694</v>
      </c>
      <c r="L72" s="15">
        <f ca="1">J72/FinVA!$B73</f>
        <v>1.7125065596664938E-2</v>
      </c>
      <c r="M72" s="15">
        <f ca="1">K72/FinVA!$B73</f>
        <v>1.7125065596664938E-2</v>
      </c>
      <c r="N72" s="12">
        <f t="shared" si="14"/>
        <v>870655986.69072747</v>
      </c>
      <c r="O72" s="15">
        <f t="shared" ca="1" si="11"/>
        <v>1.4716673578031867E-2</v>
      </c>
      <c r="P72" s="15">
        <f t="shared" ca="1" si="12"/>
        <v>1.4716673578031867E-2</v>
      </c>
      <c r="Q72" s="15">
        <f t="shared" ca="1" si="23"/>
        <v>1.657501427042854E-2</v>
      </c>
      <c r="R72" s="15">
        <f t="shared" ca="1" si="24"/>
        <v>2.5510444070857164E-2</v>
      </c>
      <c r="S72" s="15">
        <f t="shared" ca="1" si="25"/>
        <v>9.0988697398943132E-3</v>
      </c>
      <c r="T72" s="15">
        <f t="shared" ca="1" si="26"/>
        <v>1.4003982368914562E-2</v>
      </c>
    </row>
    <row r="73" spans="1:20">
      <c r="A73">
        <v>2094</v>
      </c>
      <c r="B73" s="13">
        <f>IF(B72&lt;1,IF(B72+Parámetros!$B$13&gt;1,1,B72+Parámetros!$B$13),1)</f>
        <v>1</v>
      </c>
      <c r="C73" s="12">
        <f ca="1">SUM(OFFSET(EdadesSimples!$B$2,Parámetros!$B$4+3,Proyecciones!$A73-EdadesSimples!$B$2,100-Parámetros!$B$4+1,1))</f>
        <v>1469465.0449433741</v>
      </c>
      <c r="D73" s="12">
        <f t="shared" ca="1" si="18"/>
        <v>1469465.0449433741</v>
      </c>
      <c r="E73" s="12">
        <f ca="1">D73*Parámetros!$B$7*IF(Parámetros!$B$8="SI",13,12)*(1+$M$1*IF(Parámetros!$B$8="SI",12/13,1))/1000000</f>
        <v>1644772.2248051185</v>
      </c>
      <c r="F73" s="12">
        <f ca="1">C73*Parámetros!$B$7*IF(Parámetros!$B$8="SI",13,12)*(1+$M$1*IF(Parámetros!$B$8="SI",12/13,1))/1000000</f>
        <v>1644772.2248051185</v>
      </c>
      <c r="G73" s="12">
        <f t="shared" si="13"/>
        <v>99082703.022472784</v>
      </c>
      <c r="H73" s="15">
        <f t="shared" ca="1" si="21"/>
        <v>1.6599993486573237E-2</v>
      </c>
      <c r="I73" s="15">
        <f t="shared" ca="1" si="22"/>
        <v>1.6599993486573237E-2</v>
      </c>
      <c r="J73" s="12">
        <f t="shared" ca="1" si="19"/>
        <v>13023013.562011169</v>
      </c>
      <c r="K73" s="12">
        <f t="shared" ca="1" si="20"/>
        <v>13023013.562011169</v>
      </c>
      <c r="L73" s="15">
        <f ca="1">J73/FinVA!$B74</f>
        <v>1.6438281259900069E-2</v>
      </c>
      <c r="M73" s="15">
        <f ca="1">K73/FinVA!$B74</f>
        <v>1.6438281259900069E-2</v>
      </c>
      <c r="N73" s="12">
        <f t="shared" si="14"/>
        <v>905743422.95436382</v>
      </c>
      <c r="O73" s="15">
        <f t="shared" ref="O73:O79" ca="1" si="27">J73/$N73</f>
        <v>1.4378259043308932E-2</v>
      </c>
      <c r="P73" s="15">
        <f t="shared" ref="P73:P79" ca="1" si="28">K73/$N73</f>
        <v>1.4378259043308932E-2</v>
      </c>
      <c r="Q73" s="15">
        <f t="shared" ca="1" si="23"/>
        <v>1.657501427042854E-2</v>
      </c>
      <c r="R73" s="15">
        <f t="shared" ca="1" si="24"/>
        <v>2.5510444070857164E-2</v>
      </c>
      <c r="S73" s="15">
        <f t="shared" ca="1" si="25"/>
        <v>9.0988697398943132E-3</v>
      </c>
      <c r="T73" s="15">
        <f t="shared" ca="1" si="26"/>
        <v>1.4003982368914562E-2</v>
      </c>
    </row>
    <row r="74" spans="1:20">
      <c r="A74">
        <v>2095</v>
      </c>
      <c r="B74" s="13">
        <f>IF(B73&lt;1,IF(B73+Parámetros!$B$13&gt;1,1,B73+Parámetros!$B$13),1)</f>
        <v>1</v>
      </c>
      <c r="C74" s="12">
        <f ca="1">SUM(OFFSET(EdadesSimples!$B$2,Parámetros!$B$4+3,Proyecciones!$A74-EdadesSimples!$B$2,100-Parámetros!$B$4+1,1))</f>
        <v>1449325.286474677</v>
      </c>
      <c r="D74" s="12">
        <f t="shared" ca="1" si="18"/>
        <v>1449325.286474677</v>
      </c>
      <c r="E74" s="12">
        <f ca="1">D74*Parámetros!$B$7*IF(Parámetros!$B$8="SI",13,12)*(1+$M$1*IF(Parámetros!$B$8="SI",12/13,1))/1000000</f>
        <v>1622229.793151106</v>
      </c>
      <c r="F74" s="12">
        <f ca="1">C74*Parámetros!$B$7*IF(Parámetros!$B$8="SI",13,12)*(1+$M$1*IF(Parámetros!$B$8="SI",12/13,1))/1000000</f>
        <v>1622229.793151106</v>
      </c>
      <c r="G74" s="12">
        <f t="shared" ref="G74:G79" si="29">G73*(1+$F$1)</f>
        <v>100073530.05269751</v>
      </c>
      <c r="H74" s="15">
        <f t="shared" ca="1" si="21"/>
        <v>1.6210378431707761E-2</v>
      </c>
      <c r="I74" s="15">
        <f t="shared" ca="1" si="22"/>
        <v>1.6210378431707761E-2</v>
      </c>
      <c r="J74" s="12">
        <f t="shared" ca="1" si="19"/>
        <v>13229862.400789781</v>
      </c>
      <c r="K74" s="12">
        <f t="shared" ca="1" si="20"/>
        <v>13229862.400789781</v>
      </c>
      <c r="L74" s="15">
        <f ca="1">J74/FinVA!$B75</f>
        <v>1.5766384776572953E-2</v>
      </c>
      <c r="M74" s="15">
        <f ca="1">K74/FinVA!$B75</f>
        <v>1.5766384776572953E-2</v>
      </c>
      <c r="N74" s="12">
        <f t="shared" si="14"/>
        <v>942244882.89942467</v>
      </c>
      <c r="O74" s="15">
        <f t="shared" ca="1" si="27"/>
        <v>1.4040789863543294E-2</v>
      </c>
      <c r="P74" s="15">
        <f t="shared" ca="1" si="28"/>
        <v>1.4040789863543294E-2</v>
      </c>
      <c r="Q74" s="15">
        <f t="shared" ca="1" si="23"/>
        <v>1.657501427042854E-2</v>
      </c>
      <c r="R74" s="15">
        <f t="shared" ca="1" si="24"/>
        <v>2.5510444070857164E-2</v>
      </c>
      <c r="S74" s="15">
        <f t="shared" ca="1" si="25"/>
        <v>9.0988697398943132E-3</v>
      </c>
      <c r="T74" s="15">
        <f t="shared" ca="1" si="26"/>
        <v>1.4003982368914562E-2</v>
      </c>
    </row>
    <row r="75" spans="1:20">
      <c r="A75">
        <v>2096</v>
      </c>
      <c r="B75" s="13">
        <f>IF(B74&lt;1,IF(B74+Parámetros!$B$13&gt;1,1,B74+Parámetros!$B$13),1)</f>
        <v>1</v>
      </c>
      <c r="C75" s="12">
        <f ca="1">SUM(OFFSET(EdadesSimples!$B$2,Parámetros!$B$4+3,Proyecciones!$A75-EdadesSimples!$B$2,100-Parámetros!$B$4+1,1))</f>
        <v>1428713.5166671984</v>
      </c>
      <c r="D75" s="12">
        <f t="shared" ca="1" si="18"/>
        <v>1428713.5166671984</v>
      </c>
      <c r="E75" s="12">
        <f ca="1">D75*Parámetros!$B$7*IF(Parámetros!$B$8="SI",13,12)*(1+$M$1*IF(Parámetros!$B$8="SI",12/13,1))/1000000</f>
        <v>1599159.0392055949</v>
      </c>
      <c r="F75" s="12">
        <f ca="1">C75*Parámetros!$B$7*IF(Parámetros!$B$8="SI",13,12)*(1+$M$1*IF(Parámetros!$B$8="SI",12/13,1))/1000000</f>
        <v>1599159.0392055949</v>
      </c>
      <c r="G75" s="12">
        <f t="shared" si="29"/>
        <v>101074265.35322449</v>
      </c>
      <c r="H75" s="15">
        <f t="shared" ca="1" si="21"/>
        <v>1.5821624165330412E-2</v>
      </c>
      <c r="I75" s="15">
        <f t="shared" ca="1" si="22"/>
        <v>1.5821624165330412E-2</v>
      </c>
      <c r="J75" s="12">
        <f t="shared" ca="1" si="19"/>
        <v>13432963.541318392</v>
      </c>
      <c r="K75" s="12">
        <f t="shared" ca="1" si="20"/>
        <v>13432963.541318392</v>
      </c>
      <c r="L75" s="15">
        <f ca="1">J75/FinVA!$B76</f>
        <v>1.5101507697809996E-2</v>
      </c>
      <c r="M75" s="15">
        <f ca="1">K75/FinVA!$B76</f>
        <v>1.5101507697809996E-2</v>
      </c>
      <c r="N75" s="12">
        <f t="shared" ref="N75:N79" si="30">N74*(1+$K$1)*(1+$F$1)</f>
        <v>980217351.68027163</v>
      </c>
      <c r="O75" s="15">
        <f t="shared" ca="1" si="27"/>
        <v>1.3704066264784886E-2</v>
      </c>
      <c r="P75" s="15">
        <f t="shared" ca="1" si="28"/>
        <v>1.3704066264784886E-2</v>
      </c>
      <c r="Q75" s="15">
        <f t="shared" ca="1" si="23"/>
        <v>1.657501427042854E-2</v>
      </c>
      <c r="R75" s="15">
        <f t="shared" ca="1" si="24"/>
        <v>2.5510444070857164E-2</v>
      </c>
      <c r="S75" s="15">
        <f t="shared" ca="1" si="25"/>
        <v>9.0988697398943132E-3</v>
      </c>
      <c r="T75" s="15">
        <f t="shared" ca="1" si="26"/>
        <v>1.4003982368914562E-2</v>
      </c>
    </row>
    <row r="76" spans="1:20">
      <c r="A76">
        <v>2097</v>
      </c>
      <c r="B76" s="13">
        <f>IF(B75&lt;1,IF(B75+Parámetros!$B$13&gt;1,1,B75+Parámetros!$B$13),1)</f>
        <v>1</v>
      </c>
      <c r="C76" s="12">
        <f ca="1">SUM(OFFSET(EdadesSimples!$B$2,Parámetros!$B$4+3,Proyecciones!$A76-EdadesSimples!$B$2,100-Parámetros!$B$4+1,1))</f>
        <v>1408910.0681751354</v>
      </c>
      <c r="D76" s="12">
        <f t="shared" ca="1" si="18"/>
        <v>1408910.0681751354</v>
      </c>
      <c r="E76" s="12">
        <f ca="1">D76*Parámetros!$B$7*IF(Parámetros!$B$8="SI",13,12)*(1+$M$1*IF(Parámetros!$B$8="SI",12/13,1))/1000000</f>
        <v>1576993.039308429</v>
      </c>
      <c r="F76" s="12">
        <f ca="1">C76*Parámetros!$B$7*IF(Parámetros!$B$8="SI",13,12)*(1+$M$1*IF(Parámetros!$B$8="SI",12/13,1))/1000000</f>
        <v>1576993.039308429</v>
      </c>
      <c r="G76" s="12">
        <f t="shared" si="29"/>
        <v>102085008.00675674</v>
      </c>
      <c r="H76" s="15">
        <f t="shared" ca="1" si="21"/>
        <v>1.5447841657651161E-2</v>
      </c>
      <c r="I76" s="15">
        <f t="shared" ca="1" si="22"/>
        <v>1.5447841657651161E-2</v>
      </c>
      <c r="J76" s="12">
        <f t="shared" ca="1" si="19"/>
        <v>13644171.822234953</v>
      </c>
      <c r="K76" s="12">
        <f t="shared" ca="1" si="20"/>
        <v>13644171.822234953</v>
      </c>
      <c r="L76" s="15">
        <f ca="1">J76/FinVA!$B77</f>
        <v>1.4469376758082911E-2</v>
      </c>
      <c r="M76" s="15">
        <f ca="1">K76/FinVA!$B77</f>
        <v>1.4469376758082911E-2</v>
      </c>
      <c r="N76" s="12">
        <f t="shared" si="30"/>
        <v>1019720110.9529866</v>
      </c>
      <c r="O76" s="15">
        <f t="shared" ca="1" si="27"/>
        <v>1.3380310612373523E-2</v>
      </c>
      <c r="P76" s="15">
        <f t="shared" ca="1" si="28"/>
        <v>1.3380310612373523E-2</v>
      </c>
      <c r="Q76" s="15">
        <f t="shared" ca="1" si="23"/>
        <v>1.657501427042854E-2</v>
      </c>
      <c r="R76" s="15">
        <f t="shared" ca="1" si="24"/>
        <v>2.5510444070857164E-2</v>
      </c>
      <c r="S76" s="15">
        <f t="shared" ca="1" si="25"/>
        <v>9.0988697398943132E-3</v>
      </c>
      <c r="T76" s="15">
        <f t="shared" ca="1" si="26"/>
        <v>1.4003982368914562E-2</v>
      </c>
    </row>
    <row r="77" spans="1:20">
      <c r="A77">
        <v>2098</v>
      </c>
      <c r="B77" s="13">
        <f>IF(B76&lt;1,IF(B76+Parámetros!$B$13&gt;1,1,B76+Parámetros!$B$13),1)</f>
        <v>1</v>
      </c>
      <c r="C77" s="12">
        <f ca="1">SUM(OFFSET(EdadesSimples!$B$2,Parámetros!$B$4+3,Proyecciones!$A77-EdadesSimples!$B$2,100-Parámetros!$B$4+1,1))</f>
        <v>1388677.8536645772</v>
      </c>
      <c r="D77" s="12">
        <f t="shared" ca="1" si="18"/>
        <v>1388677.8536645772</v>
      </c>
      <c r="E77" s="12">
        <f ca="1">D77*Parámetros!$B$7*IF(Parámetros!$B$8="SI",13,12)*(1+$M$1*IF(Parámetros!$B$8="SI",12/13,1))/1000000</f>
        <v>1554347.1216067609</v>
      </c>
      <c r="F77" s="12">
        <f ca="1">C77*Parámetros!$B$7*IF(Parámetros!$B$8="SI",13,12)*(1+$M$1*IF(Parámetros!$B$8="SI",12/13,1))/1000000</f>
        <v>1554347.1216067609</v>
      </c>
      <c r="G77" s="12">
        <f t="shared" si="29"/>
        <v>103105858.08682431</v>
      </c>
      <c r="H77" s="15">
        <f t="shared" ca="1" si="21"/>
        <v>1.5075255183831187E-2</v>
      </c>
      <c r="I77" s="15">
        <f t="shared" ca="1" si="22"/>
        <v>1.5075255183831187E-2</v>
      </c>
      <c r="J77" s="12">
        <f t="shared" ca="1" si="19"/>
        <v>13851686.107718248</v>
      </c>
      <c r="K77" s="12">
        <f t="shared" ca="1" si="20"/>
        <v>13851686.107718248</v>
      </c>
      <c r="L77" s="15">
        <f ca="1">J77/FinVA!$B78</f>
        <v>1.3856124889614387E-2</v>
      </c>
      <c r="M77" s="15">
        <f ca="1">K77/FinVA!$B78</f>
        <v>1.3856124889614387E-2</v>
      </c>
      <c r="N77" s="12">
        <f t="shared" si="30"/>
        <v>1060814831.4243921</v>
      </c>
      <c r="O77" s="15">
        <f t="shared" ca="1" si="27"/>
        <v>1.3057590917275467E-2</v>
      </c>
      <c r="P77" s="15">
        <f t="shared" ca="1" si="28"/>
        <v>1.3057590917275467E-2</v>
      </c>
      <c r="Q77" s="15">
        <f t="shared" ca="1" si="23"/>
        <v>1.657501427042854E-2</v>
      </c>
      <c r="R77" s="15">
        <f t="shared" ca="1" si="24"/>
        <v>2.5510444070857164E-2</v>
      </c>
      <c r="S77" s="15">
        <f t="shared" ca="1" si="25"/>
        <v>9.0988697398943132E-3</v>
      </c>
      <c r="T77" s="15">
        <f t="shared" ca="1" si="26"/>
        <v>1.4003982368914562E-2</v>
      </c>
    </row>
    <row r="78" spans="1:20">
      <c r="A78">
        <v>2099</v>
      </c>
      <c r="B78" s="13">
        <f>IF(B77&lt;1,IF(B77+Parámetros!$B$13&gt;1,1,B77+Parámetros!$B$13),1)</f>
        <v>1</v>
      </c>
      <c r="C78" s="12">
        <f ca="1">SUM(OFFSET(EdadesSimples!$B$2,Parámetros!$B$4+3,Proyecciones!$A78-EdadesSimples!$B$2,100-Parámetros!$B$4+1,1))</f>
        <v>1368752.8096893176</v>
      </c>
      <c r="D78" s="12">
        <f t="shared" ca="1" si="18"/>
        <v>1368752.8096893176</v>
      </c>
      <c r="E78" s="12">
        <f ca="1">D78*Parámetros!$B$7*IF(Parámetros!$B$8="SI",13,12)*(1+$M$1*IF(Parámetros!$B$8="SI",12/13,1))/1000000</f>
        <v>1532045.0198852532</v>
      </c>
      <c r="F78" s="12">
        <f ca="1">C78*Parámetros!$B$7*IF(Parámetros!$B$8="SI",13,12)*(1+$M$1*IF(Parámetros!$B$8="SI",12/13,1))/1000000</f>
        <v>1532045.0198852532</v>
      </c>
      <c r="G78" s="12">
        <f t="shared" si="29"/>
        <v>104136916.66769256</v>
      </c>
      <c r="H78" s="15">
        <f t="shared" ca="1" si="21"/>
        <v>1.4711833890512671E-2</v>
      </c>
      <c r="I78" s="15">
        <f t="shared" ca="1" si="22"/>
        <v>1.4711833890512671E-2</v>
      </c>
      <c r="J78" s="12">
        <f t="shared" ca="1" si="19"/>
        <v>14062527.35701577</v>
      </c>
      <c r="K78" s="12">
        <f t="shared" ca="1" si="20"/>
        <v>14062527.35701577</v>
      </c>
      <c r="L78" s="15">
        <f ca="1">J78/FinVA!$B79</f>
        <v>1.326698221460813E-2</v>
      </c>
      <c r="M78" s="15">
        <f ca="1">K78/FinVA!$B79</f>
        <v>1.326698221460813E-2</v>
      </c>
      <c r="N78" s="12">
        <f t="shared" si="30"/>
        <v>1103565669.130795</v>
      </c>
      <c r="O78" s="15">
        <f t="shared" ca="1" si="27"/>
        <v>1.2742809739715701E-2</v>
      </c>
      <c r="P78" s="15">
        <f t="shared" ca="1" si="28"/>
        <v>1.2742809739715701E-2</v>
      </c>
      <c r="Q78" s="15">
        <f t="shared" ca="1" si="23"/>
        <v>1.657501427042854E-2</v>
      </c>
      <c r="R78" s="15">
        <f t="shared" ca="1" si="24"/>
        <v>2.5510444070857164E-2</v>
      </c>
      <c r="S78" s="15">
        <f t="shared" ca="1" si="25"/>
        <v>9.0988697398943132E-3</v>
      </c>
      <c r="T78" s="15">
        <f t="shared" ca="1" si="26"/>
        <v>1.4003982368914562E-2</v>
      </c>
    </row>
    <row r="79" spans="1:20">
      <c r="A79">
        <v>2100</v>
      </c>
      <c r="B79" s="13">
        <f>IF(B78&lt;1,IF(B78+Parámetros!$B$13&gt;1,1,B78+Parámetros!$B$13),1)</f>
        <v>1</v>
      </c>
      <c r="C79" s="12">
        <f ca="1">SUM(OFFSET(EdadesSimples!$B$2,Parámetros!$B$4+3,Proyecciones!$A79-EdadesSimples!$B$2,100-Parámetros!$B$4+1,1))</f>
        <v>1347996.7908078572</v>
      </c>
      <c r="D79" s="12">
        <f t="shared" ca="1" si="18"/>
        <v>1347996.7908078572</v>
      </c>
      <c r="E79" s="12">
        <f ca="1">D79*Parámetros!$B$7*IF(Parámetros!$B$8="SI",13,12)*(1+$M$1*IF(Parámetros!$B$8="SI",12/13,1))/1000000</f>
        <v>1508812.8079512345</v>
      </c>
      <c r="F79" s="12">
        <f ca="1">C79*Parámetros!$B$7*IF(Parámetros!$B$8="SI",13,12)*(1+$M$1*IF(Parámetros!$B$8="SI",12/13,1))/1000000</f>
        <v>1508812.8079512345</v>
      </c>
      <c r="G79" s="12">
        <f t="shared" si="29"/>
        <v>105178285.83436948</v>
      </c>
      <c r="H79" s="15">
        <f t="shared" ca="1" si="21"/>
        <v>1.4345288060001777E-2</v>
      </c>
      <c r="I79" s="15">
        <f t="shared" ca="1" si="22"/>
        <v>1.4345288060001777E-2</v>
      </c>
      <c r="J79" s="12">
        <f t="shared" ca="1" si="19"/>
        <v>14264759.028895738</v>
      </c>
      <c r="K79" s="12">
        <f t="shared" ca="1" si="20"/>
        <v>14264759.028895738</v>
      </c>
      <c r="L79" s="15">
        <f ca="1">J79/FinVA!$B80</f>
        <v>1.2689049181577539E-2</v>
      </c>
      <c r="M79" s="15">
        <f ca="1">K79/FinVA!$B80</f>
        <v>1.2689049181577539E-2</v>
      </c>
      <c r="N79" s="12">
        <f t="shared" si="30"/>
        <v>1148039365.596766</v>
      </c>
      <c r="O79" s="15">
        <f t="shared" ca="1" si="27"/>
        <v>1.2425322211386652E-2</v>
      </c>
      <c r="P79" s="15">
        <f t="shared" ca="1" si="28"/>
        <v>1.2425322211386652E-2</v>
      </c>
      <c r="Q79" s="15">
        <f t="shared" ca="1" si="23"/>
        <v>1.657501427042854E-2</v>
      </c>
      <c r="R79" s="15">
        <f t="shared" ca="1" si="24"/>
        <v>2.5510444070857164E-2</v>
      </c>
      <c r="S79" s="15">
        <f t="shared" ca="1" si="25"/>
        <v>9.0988697398943132E-3</v>
      </c>
      <c r="T79" s="15">
        <f t="shared" ca="1" si="26"/>
        <v>1.4003982368914562E-2</v>
      </c>
    </row>
  </sheetData>
  <sheetProtection algorithmName="SHA-512" hashValue="HKO9yDRF7/jDdfSAv3n1jeaEDKQF+Khj8AxyiSzCxh353MkCHm6wo/cMo5ImbUra5/VqZtvS10jVjk6A1F3+fg==" saltValue="4kflNWsD9WvAXFPHukfUNg==" spinCount="100000" sheet="1" objects="1" scenarios="1"/>
  <pageMargins left="0.7" right="0.7" top="0.75" bottom="0.75" header="0.3" footer="0.3"/>
  <headerFooter>
    <oddFooter>&amp;C_x000D_&amp;1#&amp;"Calibri"&amp;10&amp;K000000 Uso 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1E85-CF9F-40F4-B06F-BA2F4AD05E40}">
  <dimension ref="A1:U2"/>
  <sheetViews>
    <sheetView showGridLines="0" zoomScale="70" zoomScaleNormal="70" workbookViewId="0">
      <selection activeCell="G13" sqref="G13"/>
    </sheetView>
  </sheetViews>
  <sheetFormatPr baseColWidth="10" defaultColWidth="11.453125" defaultRowHeight="14.5"/>
  <sheetData>
    <row r="1" spans="1:21">
      <c r="A1" s="52" t="s">
        <v>49</v>
      </c>
      <c r="B1" s="52"/>
      <c r="C1" s="52"/>
      <c r="D1" s="52"/>
      <c r="E1" s="52"/>
      <c r="F1" s="52"/>
      <c r="H1" s="52" t="s">
        <v>50</v>
      </c>
      <c r="I1" s="52"/>
      <c r="J1" s="52"/>
      <c r="K1" s="52"/>
      <c r="L1" s="52"/>
      <c r="M1" s="52"/>
      <c r="N1" s="52"/>
      <c r="P1" s="52" t="s">
        <v>51</v>
      </c>
      <c r="Q1" s="52"/>
      <c r="R1" s="52"/>
      <c r="S1" s="52"/>
      <c r="T1" s="52"/>
      <c r="U1" s="52"/>
    </row>
    <row r="2" spans="1:21">
      <c r="A2" s="52"/>
      <c r="B2" s="52"/>
      <c r="C2" s="52"/>
      <c r="D2" s="52"/>
      <c r="E2" s="52"/>
      <c r="F2" s="52"/>
      <c r="H2" s="52"/>
      <c r="I2" s="52"/>
      <c r="J2" s="52"/>
      <c r="K2" s="52"/>
      <c r="L2" s="52"/>
      <c r="M2" s="52"/>
      <c r="N2" s="52"/>
      <c r="P2" s="52"/>
      <c r="Q2" s="52"/>
      <c r="R2" s="52"/>
      <c r="S2" s="52"/>
      <c r="T2" s="52"/>
      <c r="U2" s="52"/>
    </row>
  </sheetData>
  <mergeCells count="3">
    <mergeCell ref="A1:F2"/>
    <mergeCell ref="H1:N2"/>
    <mergeCell ref="P1:U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C7CF-6543-426F-A0DD-9FC1643145FE}">
  <dimension ref="A1:CD107"/>
  <sheetViews>
    <sheetView workbookViewId="0">
      <pane xSplit="1" ySplit="3" topLeftCell="B28" activePane="bottomRight" state="frozen"/>
      <selection pane="topRight" activeCell="X4" sqref="X4"/>
      <selection pane="bottomLeft" activeCell="X4" sqref="X4"/>
      <selection pane="bottomRight" activeCell="H35" sqref="H35"/>
    </sheetView>
  </sheetViews>
  <sheetFormatPr baseColWidth="10" defaultColWidth="11.453125" defaultRowHeight="14.5"/>
  <cols>
    <col min="1" max="1" width="8.54296875" customWidth="1"/>
  </cols>
  <sheetData>
    <row r="1" spans="1:82">
      <c r="A1" s="54" t="s">
        <v>52</v>
      </c>
      <c r="B1" s="53" t="s">
        <v>53</v>
      </c>
      <c r="C1" s="53"/>
      <c r="D1" s="53"/>
      <c r="E1" s="53"/>
      <c r="F1" s="53"/>
      <c r="G1" s="53"/>
      <c r="H1" s="53"/>
      <c r="I1" s="53"/>
      <c r="J1" s="53"/>
      <c r="K1" s="53"/>
      <c r="L1" s="53" t="s">
        <v>53</v>
      </c>
      <c r="M1" s="53"/>
      <c r="N1" s="53"/>
      <c r="O1" s="53"/>
      <c r="P1" s="53"/>
      <c r="Q1" s="53"/>
      <c r="R1" s="53"/>
      <c r="S1" s="53"/>
      <c r="T1" s="53"/>
      <c r="U1" s="53"/>
      <c r="V1" s="53" t="s">
        <v>53</v>
      </c>
      <c r="W1" s="53"/>
      <c r="X1" s="53"/>
      <c r="Y1" s="53"/>
      <c r="Z1" s="53"/>
      <c r="AA1" s="53"/>
      <c r="AB1" s="53"/>
      <c r="AC1" s="53"/>
      <c r="AD1" s="53"/>
      <c r="AE1" s="53"/>
      <c r="AF1" s="53" t="s">
        <v>53</v>
      </c>
      <c r="AG1" s="53"/>
      <c r="AH1" s="53"/>
      <c r="AI1" s="53"/>
      <c r="AJ1" s="53"/>
      <c r="AK1" s="53"/>
      <c r="AL1" s="53"/>
      <c r="AM1" s="53"/>
      <c r="AN1" s="53"/>
      <c r="AO1" s="53"/>
      <c r="AP1" s="53" t="s">
        <v>53</v>
      </c>
      <c r="AQ1" s="53"/>
      <c r="AR1" s="53"/>
      <c r="AS1" s="53"/>
      <c r="AT1" s="53"/>
      <c r="AU1" s="53"/>
      <c r="AV1" s="53"/>
      <c r="AW1" s="53"/>
      <c r="AX1" s="53"/>
      <c r="AY1" s="53"/>
      <c r="AZ1" s="53" t="s">
        <v>53</v>
      </c>
      <c r="BA1" s="53"/>
      <c r="BB1" s="53"/>
      <c r="BC1" s="53"/>
      <c r="BD1" s="53"/>
      <c r="BE1" s="53"/>
      <c r="BF1" s="53"/>
      <c r="BG1" s="53"/>
      <c r="BH1" s="53"/>
      <c r="BI1" s="53"/>
      <c r="BJ1" s="53" t="s">
        <v>53</v>
      </c>
      <c r="BK1" s="53"/>
      <c r="BL1" s="53"/>
      <c r="BM1" s="53"/>
      <c r="BN1" s="53"/>
      <c r="BO1" s="53"/>
      <c r="BP1" s="53"/>
      <c r="BQ1" s="53"/>
      <c r="BR1" s="53"/>
      <c r="BS1" s="53"/>
      <c r="BT1" s="53" t="s">
        <v>53</v>
      </c>
      <c r="BU1" s="53"/>
      <c r="BV1" s="53"/>
      <c r="BW1" s="53"/>
      <c r="BX1" s="53"/>
      <c r="BY1" s="53"/>
      <c r="BZ1" s="53"/>
      <c r="CA1" s="53"/>
      <c r="CB1" s="53"/>
      <c r="CC1" s="53"/>
      <c r="CD1" s="1" t="s">
        <v>53</v>
      </c>
    </row>
    <row r="2" spans="1:82">
      <c r="A2" s="55"/>
      <c r="B2" s="2">
        <v>2020</v>
      </c>
      <c r="C2" s="2">
        <v>2021</v>
      </c>
      <c r="D2" s="2">
        <v>2022</v>
      </c>
      <c r="E2" s="2">
        <v>2023</v>
      </c>
      <c r="F2" s="2">
        <v>2024</v>
      </c>
      <c r="G2" s="2">
        <v>2025</v>
      </c>
      <c r="H2" s="2">
        <v>2026</v>
      </c>
      <c r="I2" s="2">
        <v>2027</v>
      </c>
      <c r="J2" s="2">
        <v>2028</v>
      </c>
      <c r="K2" s="2">
        <v>2029</v>
      </c>
      <c r="L2" s="2">
        <v>2030</v>
      </c>
      <c r="M2" s="2">
        <v>2031</v>
      </c>
      <c r="N2" s="2">
        <v>2032</v>
      </c>
      <c r="O2" s="2">
        <v>2033</v>
      </c>
      <c r="P2" s="2">
        <v>2034</v>
      </c>
      <c r="Q2" s="2">
        <v>2035</v>
      </c>
      <c r="R2" s="2">
        <v>2036</v>
      </c>
      <c r="S2" s="2">
        <v>2037</v>
      </c>
      <c r="T2" s="2">
        <v>2038</v>
      </c>
      <c r="U2" s="2">
        <v>2039</v>
      </c>
      <c r="V2" s="2">
        <v>2040</v>
      </c>
      <c r="W2" s="2">
        <v>2041</v>
      </c>
      <c r="X2" s="2">
        <v>2042</v>
      </c>
      <c r="Y2" s="2">
        <v>2043</v>
      </c>
      <c r="Z2" s="2">
        <v>2044</v>
      </c>
      <c r="AA2" s="2">
        <v>2045</v>
      </c>
      <c r="AB2" s="2">
        <v>2046</v>
      </c>
      <c r="AC2" s="2">
        <v>2047</v>
      </c>
      <c r="AD2" s="2">
        <v>2048</v>
      </c>
      <c r="AE2" s="2">
        <v>2049</v>
      </c>
      <c r="AF2" s="2">
        <v>2050</v>
      </c>
      <c r="AG2" s="2">
        <v>2051</v>
      </c>
      <c r="AH2" s="2">
        <v>2052</v>
      </c>
      <c r="AI2" s="2">
        <v>2053</v>
      </c>
      <c r="AJ2" s="2">
        <v>2054</v>
      </c>
      <c r="AK2" s="2">
        <v>2055</v>
      </c>
      <c r="AL2" s="2">
        <v>2056</v>
      </c>
      <c r="AM2" s="2">
        <v>2057</v>
      </c>
      <c r="AN2" s="2">
        <v>2058</v>
      </c>
      <c r="AO2" s="2">
        <v>2059</v>
      </c>
      <c r="AP2" s="2">
        <v>2060</v>
      </c>
      <c r="AQ2" s="2">
        <v>2061</v>
      </c>
      <c r="AR2" s="2">
        <v>2062</v>
      </c>
      <c r="AS2" s="2">
        <v>2063</v>
      </c>
      <c r="AT2" s="2">
        <v>2064</v>
      </c>
      <c r="AU2" s="2">
        <v>2065</v>
      </c>
      <c r="AV2" s="2">
        <v>2066</v>
      </c>
      <c r="AW2" s="2">
        <v>2067</v>
      </c>
      <c r="AX2" s="2">
        <v>2068</v>
      </c>
      <c r="AY2" s="2">
        <v>2069</v>
      </c>
      <c r="AZ2" s="2">
        <v>2070</v>
      </c>
      <c r="BA2" s="2">
        <v>2071</v>
      </c>
      <c r="BB2" s="2">
        <v>2072</v>
      </c>
      <c r="BC2" s="2">
        <v>2073</v>
      </c>
      <c r="BD2" s="2">
        <v>2074</v>
      </c>
      <c r="BE2" s="2">
        <v>2075</v>
      </c>
      <c r="BF2" s="2">
        <v>2076</v>
      </c>
      <c r="BG2" s="2">
        <v>2077</v>
      </c>
      <c r="BH2" s="2">
        <v>2078</v>
      </c>
      <c r="BI2" s="2">
        <v>2079</v>
      </c>
      <c r="BJ2" s="2">
        <v>2080</v>
      </c>
      <c r="BK2" s="2">
        <v>2081</v>
      </c>
      <c r="BL2" s="2">
        <v>2082</v>
      </c>
      <c r="BM2" s="2">
        <v>2083</v>
      </c>
      <c r="BN2" s="2">
        <v>2084</v>
      </c>
      <c r="BO2" s="2">
        <v>2085</v>
      </c>
      <c r="BP2" s="2">
        <v>2086</v>
      </c>
      <c r="BQ2" s="2">
        <v>2087</v>
      </c>
      <c r="BR2" s="2">
        <v>2088</v>
      </c>
      <c r="BS2" s="2">
        <v>2089</v>
      </c>
      <c r="BT2" s="2">
        <v>2090</v>
      </c>
      <c r="BU2" s="2">
        <v>2091</v>
      </c>
      <c r="BV2" s="2">
        <v>2092</v>
      </c>
      <c r="BW2" s="2">
        <v>2093</v>
      </c>
      <c r="BX2" s="2">
        <v>2094</v>
      </c>
      <c r="BY2" s="2">
        <v>2095</v>
      </c>
      <c r="BZ2" s="2">
        <v>2096</v>
      </c>
      <c r="CA2" s="2">
        <v>2097</v>
      </c>
      <c r="CB2" s="2">
        <v>2098</v>
      </c>
      <c r="CC2" s="2">
        <v>2099</v>
      </c>
      <c r="CD2" s="3">
        <v>2100</v>
      </c>
    </row>
    <row r="3" spans="1:8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</row>
    <row r="4" spans="1:82">
      <c r="A4" s="6" t="s">
        <v>53</v>
      </c>
      <c r="B4" s="7">
        <f>SUM(B5:B105)</f>
        <v>5051379.2310498413</v>
      </c>
      <c r="C4" s="7">
        <f t="shared" ref="C4:K4" si="0">SUM(C5:C105)</f>
        <v>5077666.8598168939</v>
      </c>
      <c r="D4" s="7">
        <f t="shared" si="0"/>
        <v>5104906.836650609</v>
      </c>
      <c r="E4" s="7">
        <f t="shared" si="0"/>
        <v>5135911.6221289085</v>
      </c>
      <c r="F4" s="7">
        <f t="shared" si="0"/>
        <v>5164859.9393230751</v>
      </c>
      <c r="G4" s="7">
        <f t="shared" si="0"/>
        <v>5191823.0799561162</v>
      </c>
      <c r="H4" s="7">
        <f t="shared" si="0"/>
        <v>5217294.9784566928</v>
      </c>
      <c r="I4" s="7">
        <f t="shared" si="0"/>
        <v>5241449.3944898881</v>
      </c>
      <c r="J4" s="7">
        <f t="shared" si="0"/>
        <v>5263912.1898534866</v>
      </c>
      <c r="K4" s="7">
        <f t="shared" si="0"/>
        <v>5284615.5384040289</v>
      </c>
      <c r="L4" s="7">
        <f>SUM(L5:L105)</f>
        <v>5303115.3982774653</v>
      </c>
      <c r="M4" s="7">
        <f t="shared" ref="M4:U4" si="1">SUM(M5:M105)</f>
        <v>5319392.9674713546</v>
      </c>
      <c r="N4" s="7">
        <f t="shared" si="1"/>
        <v>5334185.6963440217</v>
      </c>
      <c r="O4" s="7">
        <f t="shared" si="1"/>
        <v>5348122.223277959</v>
      </c>
      <c r="P4" s="7">
        <f t="shared" si="1"/>
        <v>5361935.6390392715</v>
      </c>
      <c r="Q4" s="7">
        <f t="shared" si="1"/>
        <v>5375045.283347466</v>
      </c>
      <c r="R4" s="7">
        <f t="shared" si="1"/>
        <v>5387338.4824984092</v>
      </c>
      <c r="S4" s="7">
        <f t="shared" si="1"/>
        <v>5398338.5307412073</v>
      </c>
      <c r="T4" s="7">
        <f t="shared" si="1"/>
        <v>5407991.2152648643</v>
      </c>
      <c r="U4" s="7">
        <f t="shared" si="1"/>
        <v>5416649.920897672</v>
      </c>
      <c r="V4" s="7">
        <f>SUM(V5:V105)</f>
        <v>5423898.27134516</v>
      </c>
      <c r="W4" s="7">
        <f t="shared" ref="W4:AE4" si="2">SUM(W5:W105)</f>
        <v>5429960.9673348665</v>
      </c>
      <c r="X4" s="7">
        <f t="shared" si="2"/>
        <v>5434571.8710377393</v>
      </c>
      <c r="Y4" s="7">
        <f t="shared" si="2"/>
        <v>5438001.8966113422</v>
      </c>
      <c r="Z4" s="7">
        <f t="shared" si="2"/>
        <v>5439638.5645803334</v>
      </c>
      <c r="AA4" s="7">
        <f t="shared" si="2"/>
        <v>5439394.7467842372</v>
      </c>
      <c r="AB4" s="7">
        <f t="shared" si="2"/>
        <v>5436984.2826323248</v>
      </c>
      <c r="AC4" s="7">
        <f t="shared" si="2"/>
        <v>5432643.6090096254</v>
      </c>
      <c r="AD4" s="7">
        <f t="shared" si="2"/>
        <v>5426003.3886910453</v>
      </c>
      <c r="AE4" s="7">
        <f t="shared" si="2"/>
        <v>5417123.7884494057</v>
      </c>
      <c r="AF4" s="7">
        <f>SUM(AF5:AF105)</f>
        <v>5405872.4282203456</v>
      </c>
      <c r="AG4" s="7">
        <f t="shared" ref="AG4:AO4" si="3">SUM(AG5:AG105)</f>
        <v>5392558.1739709731</v>
      </c>
      <c r="AH4" s="7">
        <f t="shared" si="3"/>
        <v>5377382.9148631738</v>
      </c>
      <c r="AI4" s="7">
        <f t="shared" si="3"/>
        <v>5360301.7291899528</v>
      </c>
      <c r="AJ4" s="7">
        <f t="shared" si="3"/>
        <v>5341473.4517412651</v>
      </c>
      <c r="AK4" s="7">
        <f t="shared" si="3"/>
        <v>5320908.708071664</v>
      </c>
      <c r="AL4" s="7">
        <f t="shared" si="3"/>
        <v>5298745.5347904125</v>
      </c>
      <c r="AM4" s="7">
        <f t="shared" si="3"/>
        <v>5275220.3783388445</v>
      </c>
      <c r="AN4" s="7">
        <f t="shared" si="3"/>
        <v>5250375.202115899</v>
      </c>
      <c r="AO4" s="7">
        <f t="shared" si="3"/>
        <v>5224384.7358898595</v>
      </c>
      <c r="AP4" s="7">
        <f>SUM(AP5:AP105)</f>
        <v>5197035.1043359153</v>
      </c>
      <c r="AQ4" s="7">
        <f t="shared" ref="AQ4:AY4" si="4">SUM(AQ5:AQ105)</f>
        <v>5168664.3669906519</v>
      </c>
      <c r="AR4" s="7">
        <f t="shared" si="4"/>
        <v>5139136.1901269145</v>
      </c>
      <c r="AS4" s="7">
        <f t="shared" si="4"/>
        <v>5108896.6945755668</v>
      </c>
      <c r="AT4" s="7">
        <f t="shared" si="4"/>
        <v>5077770.1351388944</v>
      </c>
      <c r="AU4" s="7">
        <f t="shared" si="4"/>
        <v>5045723.0745749027</v>
      </c>
      <c r="AV4" s="7">
        <f t="shared" si="4"/>
        <v>5012863.8035594588</v>
      </c>
      <c r="AW4" s="7">
        <f t="shared" si="4"/>
        <v>4979155.075528156</v>
      </c>
      <c r="AX4" s="7">
        <f t="shared" si="4"/>
        <v>4944649.3141958378</v>
      </c>
      <c r="AY4" s="7">
        <f t="shared" si="4"/>
        <v>4909477.7929748464</v>
      </c>
      <c r="AZ4" s="7">
        <f>SUM(AZ5:AZ105)</f>
        <v>4873540.4660751587</v>
      </c>
      <c r="BA4" s="7">
        <f t="shared" ref="BA4:BI4" si="5">SUM(BA5:BA105)</f>
        <v>4836676.6209843652</v>
      </c>
      <c r="BB4" s="7">
        <f t="shared" si="5"/>
        <v>4798722.222057689</v>
      </c>
      <c r="BC4" s="7">
        <f t="shared" si="5"/>
        <v>4759774.3133947225</v>
      </c>
      <c r="BD4" s="7">
        <f t="shared" si="5"/>
        <v>4719722.4449065737</v>
      </c>
      <c r="BE4" s="7">
        <f t="shared" si="5"/>
        <v>4678480.0272643585</v>
      </c>
      <c r="BF4" s="7">
        <f t="shared" si="5"/>
        <v>4636073.6143188803</v>
      </c>
      <c r="BG4" s="7">
        <f t="shared" si="5"/>
        <v>4592463.3848685892</v>
      </c>
      <c r="BH4" s="7">
        <f t="shared" si="5"/>
        <v>4547152.8240615278</v>
      </c>
      <c r="BI4" s="7">
        <f t="shared" si="5"/>
        <v>4500526.1735416166</v>
      </c>
      <c r="BJ4" s="7">
        <f>SUM(BJ5:BJ105)</f>
        <v>4452579.5959908282</v>
      </c>
      <c r="BK4" s="7">
        <f t="shared" ref="BK4:BS4" si="6">SUM(BK5:BK105)</f>
        <v>4403629.8311840398</v>
      </c>
      <c r="BL4" s="7">
        <f t="shared" si="6"/>
        <v>4353695.3441646416</v>
      </c>
      <c r="BM4" s="7">
        <f t="shared" si="6"/>
        <v>4303053.0726575786</v>
      </c>
      <c r="BN4" s="7">
        <f t="shared" si="6"/>
        <v>4251961.1196705084</v>
      </c>
      <c r="BO4" s="7">
        <f t="shared" si="6"/>
        <v>4199923.2115077116</v>
      </c>
      <c r="BP4" s="7">
        <f t="shared" si="6"/>
        <v>4146464.9086741209</v>
      </c>
      <c r="BQ4" s="7">
        <f t="shared" si="6"/>
        <v>4092829.1982879485</v>
      </c>
      <c r="BR4" s="7">
        <f t="shared" si="6"/>
        <v>4039567.6241254639</v>
      </c>
      <c r="BS4" s="7">
        <f t="shared" si="6"/>
        <v>3986728.6011731829</v>
      </c>
      <c r="BT4" s="7">
        <f>SUM(BT5:BT105)</f>
        <v>3933503.3274717741</v>
      </c>
      <c r="BU4" s="7">
        <f t="shared" ref="BU4:CC4" si="7">SUM(BU5:BU105)</f>
        <v>3880518.3792124488</v>
      </c>
      <c r="BV4" s="7">
        <f t="shared" si="7"/>
        <v>3828213.1699433331</v>
      </c>
      <c r="BW4" s="7">
        <f t="shared" si="7"/>
        <v>3776120.4052753919</v>
      </c>
      <c r="BX4" s="7">
        <f t="shared" si="7"/>
        <v>3724252.9708541967</v>
      </c>
      <c r="BY4" s="7">
        <f t="shared" si="7"/>
        <v>3672867.27602997</v>
      </c>
      <c r="BZ4" s="7">
        <f t="shared" si="7"/>
        <v>3621475.2063692026</v>
      </c>
      <c r="CA4" s="7">
        <f t="shared" si="7"/>
        <v>3571162.7813027371</v>
      </c>
      <c r="CB4" s="7">
        <f t="shared" si="7"/>
        <v>3520999.6826693239</v>
      </c>
      <c r="CC4" s="7">
        <f t="shared" si="7"/>
        <v>3471795.2858598619</v>
      </c>
      <c r="CD4" s="7">
        <f>SUM(CD5:CD105)</f>
        <v>3422780.3660078133</v>
      </c>
    </row>
    <row r="5" spans="1:82">
      <c r="A5" s="8">
        <v>0</v>
      </c>
      <c r="B5" s="9">
        <v>56947.560628010251</v>
      </c>
      <c r="C5" s="9">
        <v>54128.821201019397</v>
      </c>
      <c r="D5" s="9">
        <v>54348.039915957736</v>
      </c>
      <c r="E5" s="9">
        <v>53232.801289448355</v>
      </c>
      <c r="F5" s="9">
        <v>51602.877564123119</v>
      </c>
      <c r="G5" s="9">
        <v>50371.536649310539</v>
      </c>
      <c r="H5" s="9">
        <v>49658.252838264329</v>
      </c>
      <c r="I5" s="9">
        <v>49161.422581409177</v>
      </c>
      <c r="J5" s="9">
        <v>48317.529853203312</v>
      </c>
      <c r="K5" s="9">
        <v>47384.583950945715</v>
      </c>
      <c r="L5" s="9">
        <v>46030.605661053502</v>
      </c>
      <c r="M5" s="9">
        <v>44694.421194162249</v>
      </c>
      <c r="N5" s="9">
        <v>44107.745715135316</v>
      </c>
      <c r="O5" s="9">
        <v>44122.525126161374</v>
      </c>
      <c r="P5" s="9">
        <v>44937.11634335688</v>
      </c>
      <c r="Q5" s="9">
        <v>45190.568139670402</v>
      </c>
      <c r="R5" s="9">
        <v>45391.728168988171</v>
      </c>
      <c r="S5" s="9">
        <v>45072.319115822407</v>
      </c>
      <c r="T5" s="9">
        <v>44732.988173460035</v>
      </c>
      <c r="U5" s="9">
        <v>44773.743623204289</v>
      </c>
      <c r="V5" s="9">
        <v>44368.737265256903</v>
      </c>
      <c r="W5" s="9">
        <v>44227.416993191029</v>
      </c>
      <c r="X5" s="9">
        <v>43793.024634140238</v>
      </c>
      <c r="Y5" s="9">
        <v>43672.972903548027</v>
      </c>
      <c r="Z5" s="9">
        <v>42991.586202004124</v>
      </c>
      <c r="AA5" s="9">
        <v>42163.318722166558</v>
      </c>
      <c r="AB5" s="9">
        <v>41087.587723547185</v>
      </c>
      <c r="AC5" s="9">
        <v>40137.946463075816</v>
      </c>
      <c r="AD5" s="9">
        <v>38923.264973211022</v>
      </c>
      <c r="AE5" s="9">
        <v>37667.966816290209</v>
      </c>
      <c r="AF5" s="9">
        <v>36364.1477502731</v>
      </c>
      <c r="AG5" s="9">
        <v>35339.935402406169</v>
      </c>
      <c r="AH5" s="9">
        <v>34362.48138574115</v>
      </c>
      <c r="AI5" s="9">
        <v>33451.994241867353</v>
      </c>
      <c r="AJ5" s="9">
        <v>32614.621204184892</v>
      </c>
      <c r="AK5" s="9">
        <v>31854.205593865277</v>
      </c>
      <c r="AL5" s="9">
        <v>31171.265651045709</v>
      </c>
      <c r="AM5" s="9">
        <v>30565.120111823191</v>
      </c>
      <c r="AN5" s="9">
        <v>30033.170185769472</v>
      </c>
      <c r="AO5" s="9">
        <v>29572.40479081776</v>
      </c>
      <c r="AP5" s="9">
        <v>29177.44108482419</v>
      </c>
      <c r="AQ5" s="9">
        <v>28841.205774345413</v>
      </c>
      <c r="AR5" s="9">
        <v>28554.289950280057</v>
      </c>
      <c r="AS5" s="9">
        <v>28306.035523068509</v>
      </c>
      <c r="AT5" s="9">
        <v>28084.237583544578</v>
      </c>
      <c r="AU5" s="9">
        <v>27876.547127522768</v>
      </c>
      <c r="AV5" s="9">
        <v>27671.173299905822</v>
      </c>
      <c r="AW5" s="9">
        <v>27457.82523392632</v>
      </c>
      <c r="AX5" s="9">
        <v>27227.484898697108</v>
      </c>
      <c r="AY5" s="9">
        <v>26972.670643398131</v>
      </c>
      <c r="AZ5" s="9">
        <v>26687.754777874419</v>
      </c>
      <c r="BA5" s="9">
        <v>26368.99409978836</v>
      </c>
      <c r="BB5" s="9">
        <v>26014.69091999207</v>
      </c>
      <c r="BC5" s="9">
        <v>25625.233808598517</v>
      </c>
      <c r="BD5" s="9">
        <v>25203.07186945582</v>
      </c>
      <c r="BE5" s="9">
        <v>24752.41839495207</v>
      </c>
      <c r="BF5" s="9">
        <v>24278.90128057059</v>
      </c>
      <c r="BG5" s="9">
        <v>23789.13542873587</v>
      </c>
      <c r="BH5" s="9">
        <v>23290.28273695915</v>
      </c>
      <c r="BI5" s="9">
        <v>22789.628664482399</v>
      </c>
      <c r="BJ5" s="9">
        <v>22294.182420852449</v>
      </c>
      <c r="BK5" s="9">
        <v>21810.332237526382</v>
      </c>
      <c r="BL5" s="9">
        <v>21343.584531092602</v>
      </c>
      <c r="BM5" s="9">
        <v>20898.364207743623</v>
      </c>
      <c r="BN5" s="9">
        <v>20477.958595830176</v>
      </c>
      <c r="BO5" s="9">
        <v>20084.488078024344</v>
      </c>
      <c r="BP5" s="9">
        <v>19718.979550180778</v>
      </c>
      <c r="BQ5" s="9">
        <v>19381.421671255841</v>
      </c>
      <c r="BR5" s="9">
        <v>19070.870172937655</v>
      </c>
      <c r="BS5" s="9">
        <v>18785.553280741238</v>
      </c>
      <c r="BT5" s="9">
        <v>18522.9894298</v>
      </c>
      <c r="BU5" s="9">
        <v>18280.152853827967</v>
      </c>
      <c r="BV5" s="9">
        <v>18053.604972679081</v>
      </c>
      <c r="BW5" s="9">
        <v>17839.675142332242</v>
      </c>
      <c r="BX5" s="9">
        <v>17634.61102790686</v>
      </c>
      <c r="BY5" s="9">
        <v>17434.766077139262</v>
      </c>
      <c r="BZ5" s="9">
        <v>17236.738251452916</v>
      </c>
      <c r="CA5" s="9">
        <v>17037.510421264546</v>
      </c>
      <c r="CB5" s="9">
        <v>16834.545776784478</v>
      </c>
      <c r="CC5" s="9">
        <v>16625.874019140745</v>
      </c>
      <c r="CD5" s="9">
        <v>16410.124420121116</v>
      </c>
    </row>
    <row r="6" spans="1:82">
      <c r="A6" s="8">
        <v>1</v>
      </c>
      <c r="B6" s="9">
        <v>62171.941485772768</v>
      </c>
      <c r="C6" s="9">
        <v>56923.657254684222</v>
      </c>
      <c r="D6" s="9">
        <v>54107.907474322637</v>
      </c>
      <c r="E6" s="9">
        <v>53971.140289871008</v>
      </c>
      <c r="F6" s="9">
        <v>52874.679341261304</v>
      </c>
      <c r="G6" s="9">
        <v>51265.715901586795</v>
      </c>
      <c r="H6" s="9">
        <v>50051.84471456481</v>
      </c>
      <c r="I6" s="9">
        <v>49352.005807127105</v>
      </c>
      <c r="J6" s="9">
        <v>48866.784140159929</v>
      </c>
      <c r="K6" s="9">
        <v>48036.243537356015</v>
      </c>
      <c r="L6" s="9">
        <v>47116.695583580338</v>
      </c>
      <c r="M6" s="9">
        <v>45778.064958775794</v>
      </c>
      <c r="N6" s="9">
        <v>44456.516328345984</v>
      </c>
      <c r="O6" s="9">
        <v>43879.761925512212</v>
      </c>
      <c r="P6" s="9">
        <v>43900.890204781608</v>
      </c>
      <c r="Q6" s="9">
        <v>44717.489632643228</v>
      </c>
      <c r="R6" s="9">
        <v>44975.864238077702</v>
      </c>
      <c r="S6" s="9">
        <v>45182.111668046375</v>
      </c>
      <c r="T6" s="9">
        <v>44870.19164310729</v>
      </c>
      <c r="U6" s="9">
        <v>44538.205562854302</v>
      </c>
      <c r="V6" s="9">
        <v>44584.33507306048</v>
      </c>
      <c r="W6" s="9">
        <v>44186.547912429662</v>
      </c>
      <c r="X6" s="9">
        <v>44051.067981266911</v>
      </c>
      <c r="Y6" s="9">
        <v>43623.580313102284</v>
      </c>
      <c r="Z6" s="9">
        <v>43508.913759300238</v>
      </c>
      <c r="AA6" s="9">
        <v>42834.997428246723</v>
      </c>
      <c r="AB6" s="9">
        <v>42014.501140446635</v>
      </c>
      <c r="AC6" s="9">
        <v>40947.18592327978</v>
      </c>
      <c r="AD6" s="9">
        <v>40005.165198694842</v>
      </c>
      <c r="AE6" s="9">
        <v>38798.75897821135</v>
      </c>
      <c r="AF6" s="9">
        <v>37551.54247191624</v>
      </c>
      <c r="AG6" s="9">
        <v>36255.638809106837</v>
      </c>
      <c r="AH6" s="9">
        <v>35238.089926330736</v>
      </c>
      <c r="AI6" s="9">
        <v>34266.881928598479</v>
      </c>
      <c r="AJ6" s="9">
        <v>33362.181499294071</v>
      </c>
      <c r="AK6" s="9">
        <v>32530.142667193439</v>
      </c>
      <c r="AL6" s="9">
        <v>31774.623209374258</v>
      </c>
      <c r="AM6" s="9">
        <v>31096.165435087249</v>
      </c>
      <c r="AN6" s="9">
        <v>30494.114478162002</v>
      </c>
      <c r="AO6" s="9">
        <v>29965.90182779032</v>
      </c>
      <c r="AP6" s="9">
        <v>29508.545917594987</v>
      </c>
      <c r="AQ6" s="9">
        <v>29116.697684533501</v>
      </c>
      <c r="AR6" s="9">
        <v>28783.319438797909</v>
      </c>
      <c r="AS6" s="9">
        <v>28499.04085298286</v>
      </c>
      <c r="AT6" s="9">
        <v>28253.242198012988</v>
      </c>
      <c r="AU6" s="9">
        <v>28033.757192507881</v>
      </c>
      <c r="AV6" s="9">
        <v>27828.272277634213</v>
      </c>
      <c r="AW6" s="9">
        <v>27625.027491181689</v>
      </c>
      <c r="AX6" s="9">
        <v>27413.756662820808</v>
      </c>
      <c r="AY6" s="9">
        <v>27185.461357318149</v>
      </c>
      <c r="AZ6" s="9">
        <v>26932.674397261399</v>
      </c>
      <c r="BA6" s="9">
        <v>26649.777364461632</v>
      </c>
      <c r="BB6" s="9">
        <v>26333.03166077986</v>
      </c>
      <c r="BC6" s="9">
        <v>25980.739787564471</v>
      </c>
      <c r="BD6" s="9">
        <v>25593.28657089626</v>
      </c>
      <c r="BE6" s="9">
        <v>25173.11400192204</v>
      </c>
      <c r="BF6" s="9">
        <v>24724.425876294772</v>
      </c>
      <c r="BG6" s="9">
        <v>24252.83916254116</v>
      </c>
      <c r="BH6" s="9">
        <v>23764.9573627233</v>
      </c>
      <c r="BI6" s="9">
        <v>23267.931342778371</v>
      </c>
      <c r="BJ6" s="9">
        <v>22769.036589984367</v>
      </c>
      <c r="BK6" s="9">
        <v>22275.273946532128</v>
      </c>
      <c r="BL6" s="9">
        <v>21793.025250967879</v>
      </c>
      <c r="BM6" s="9">
        <v>21327.792678990259</v>
      </c>
      <c r="BN6" s="9">
        <v>20883.999094400511</v>
      </c>
      <c r="BO6" s="9">
        <v>20464.931806061264</v>
      </c>
      <c r="BP6" s="9">
        <v>20072.712995984428</v>
      </c>
      <c r="BQ6" s="9">
        <v>19708.372854598507</v>
      </c>
      <c r="BR6" s="9">
        <v>19371.90456274827</v>
      </c>
      <c r="BS6" s="9">
        <v>19062.36929939768</v>
      </c>
      <c r="BT6" s="9">
        <v>18778.001395219231</v>
      </c>
      <c r="BU6" s="9">
        <v>18516.325798517028</v>
      </c>
      <c r="BV6" s="9">
        <v>18274.32339214626</v>
      </c>
      <c r="BW6" s="9">
        <v>18048.562183704926</v>
      </c>
      <c r="BX6" s="9">
        <v>17835.377833918195</v>
      </c>
      <c r="BY6" s="9">
        <v>17631.02387346459</v>
      </c>
      <c r="BZ6" s="9">
        <v>17431.859008883072</v>
      </c>
      <c r="CA6" s="9">
        <v>17234.485763220917</v>
      </c>
      <c r="CB6" s="9">
        <v>17035.890798349435</v>
      </c>
      <c r="CC6" s="9">
        <v>16833.540311837685</v>
      </c>
      <c r="CD6" s="9">
        <v>16625.466231384926</v>
      </c>
    </row>
    <row r="7" spans="1:82">
      <c r="A7" s="8">
        <v>2</v>
      </c>
      <c r="B7" s="9">
        <v>68322.998271115357</v>
      </c>
      <c r="C7" s="9">
        <v>62162.872191576746</v>
      </c>
      <c r="D7" s="9">
        <v>56915.877419340555</v>
      </c>
      <c r="E7" s="9">
        <v>54071.17415349136</v>
      </c>
      <c r="F7" s="9">
        <v>53936.671834163993</v>
      </c>
      <c r="G7" s="9">
        <v>52842.7708215698</v>
      </c>
      <c r="H7" s="9">
        <v>51236.69086794024</v>
      </c>
      <c r="I7" s="9">
        <v>50025.237375307312</v>
      </c>
      <c r="J7" s="9">
        <v>49327.29724730891</v>
      </c>
      <c r="K7" s="9">
        <v>48843.726751646944</v>
      </c>
      <c r="L7" s="9">
        <v>48015.016923832794</v>
      </c>
      <c r="M7" s="9">
        <v>47097.277243102792</v>
      </c>
      <c r="N7" s="9">
        <v>45760.654198887598</v>
      </c>
      <c r="O7" s="9">
        <v>44441.001673541614</v>
      </c>
      <c r="P7" s="9">
        <v>43865.575999579793</v>
      </c>
      <c r="Q7" s="9">
        <v>43887.60730168609</v>
      </c>
      <c r="R7" s="9">
        <v>44704.605842370351</v>
      </c>
      <c r="S7" s="9">
        <v>44963.700217810765</v>
      </c>
      <c r="T7" s="9">
        <v>45170.675175293407</v>
      </c>
      <c r="U7" s="9">
        <v>44859.738349284919</v>
      </c>
      <c r="V7" s="9">
        <v>44528.706023988736</v>
      </c>
      <c r="W7" s="9">
        <v>44575.560571683629</v>
      </c>
      <c r="X7" s="9">
        <v>44178.689223210349</v>
      </c>
      <c r="Y7" s="9">
        <v>44043.963876365349</v>
      </c>
      <c r="Z7" s="9">
        <v>43617.335217141459</v>
      </c>
      <c r="AA7" s="9">
        <v>43503.354216684609</v>
      </c>
      <c r="AB7" s="9">
        <v>42830.336134901539</v>
      </c>
      <c r="AC7" s="9">
        <v>42010.758726421882</v>
      </c>
      <c r="AD7" s="9">
        <v>40944.418906535488</v>
      </c>
      <c r="AE7" s="9">
        <v>40003.278852124684</v>
      </c>
      <c r="AF7" s="9">
        <v>38797.810915487113</v>
      </c>
      <c r="AG7" s="9">
        <v>37551.50181805787</v>
      </c>
      <c r="AH7" s="9">
        <v>36256.478117700681</v>
      </c>
      <c r="AI7" s="9">
        <v>35239.671291773513</v>
      </c>
      <c r="AJ7" s="9">
        <v>34269.154588378682</v>
      </c>
      <c r="AK7" s="9">
        <v>33365.091330076568</v>
      </c>
      <c r="AL7" s="9">
        <v>32533.637138725098</v>
      </c>
      <c r="AM7" s="9">
        <v>31778.652106693189</v>
      </c>
      <c r="AN7" s="9">
        <v>31100.68175826241</v>
      </c>
      <c r="AO7" s="9">
        <v>30499.074598488751</v>
      </c>
      <c r="AP7" s="9">
        <v>29971.265794882209</v>
      </c>
      <c r="AQ7" s="9">
        <v>29514.277304096729</v>
      </c>
      <c r="AR7" s="9">
        <v>29122.763927538952</v>
      </c>
      <c r="AS7" s="9">
        <v>28789.691937341202</v>
      </c>
      <c r="AT7" s="9">
        <v>28505.695176528468</v>
      </c>
      <c r="AU7" s="9">
        <v>28260.15798314834</v>
      </c>
      <c r="AV7" s="9">
        <v>28040.918090376901</v>
      </c>
      <c r="AW7" s="9">
        <v>27835.665574231127</v>
      </c>
      <c r="AX7" s="9">
        <v>27632.643606957779</v>
      </c>
      <c r="AY7" s="9">
        <v>27421.588508554589</v>
      </c>
      <c r="AZ7" s="9">
        <v>27193.503808166701</v>
      </c>
      <c r="BA7" s="9">
        <v>26940.92377670715</v>
      </c>
      <c r="BB7" s="9">
        <v>26658.230932238323</v>
      </c>
      <c r="BC7" s="9">
        <v>26341.687161533751</v>
      </c>
      <c r="BD7" s="9">
        <v>25989.595032572361</v>
      </c>
      <c r="BE7" s="9">
        <v>25602.3390726373</v>
      </c>
      <c r="BF7" s="9">
        <v>25182.360668032103</v>
      </c>
      <c r="BG7" s="9">
        <v>24733.86279974323</v>
      </c>
      <c r="BH7" s="9">
        <v>24262.461502840008</v>
      </c>
      <c r="BI7" s="9">
        <v>23774.759316257281</v>
      </c>
      <c r="BJ7" s="9">
        <v>23277.90618978969</v>
      </c>
      <c r="BK7" s="9">
        <v>22779.176802808171</v>
      </c>
      <c r="BL7" s="9">
        <v>22285.571344622898</v>
      </c>
      <c r="BM7" s="9">
        <v>21803.47118603369</v>
      </c>
      <c r="BN7" s="9">
        <v>21338.378232473573</v>
      </c>
      <c r="BO7" s="9">
        <v>20894.715275449191</v>
      </c>
      <c r="BP7" s="9">
        <v>20475.769730365591</v>
      </c>
      <c r="BQ7" s="9">
        <v>20083.664043444776</v>
      </c>
      <c r="BR7" s="9">
        <v>19719.428795808533</v>
      </c>
      <c r="BS7" s="9">
        <v>19383.057659881764</v>
      </c>
      <c r="BT7" s="9">
        <v>19073.612379092541</v>
      </c>
      <c r="BU7" s="9">
        <v>18789.327897059266</v>
      </c>
      <c r="BV7" s="9">
        <v>18527.729801155307</v>
      </c>
      <c r="BW7" s="9">
        <v>18285.799615606193</v>
      </c>
      <c r="BX7" s="9">
        <v>18060.105974776503</v>
      </c>
      <c r="BY7" s="9">
        <v>17846.985132889578</v>
      </c>
      <c r="BZ7" s="9">
        <v>17642.691168148067</v>
      </c>
      <c r="CA7" s="9">
        <v>17443.583275189558</v>
      </c>
      <c r="CB7" s="9">
        <v>17246.264399091662</v>
      </c>
      <c r="CC7" s="9">
        <v>17047.721552627521</v>
      </c>
      <c r="CD7" s="9">
        <v>16845.421213150854</v>
      </c>
    </row>
    <row r="8" spans="1:82">
      <c r="A8" s="8">
        <v>6</v>
      </c>
      <c r="B8" s="9">
        <v>70746.724385033551</v>
      </c>
      <c r="C8" s="9">
        <v>68317.904586888093</v>
      </c>
      <c r="D8" s="9">
        <v>62159.005002295846</v>
      </c>
      <c r="E8" s="9">
        <v>56902.209803791236</v>
      </c>
      <c r="F8" s="9">
        <v>54059.924674672322</v>
      </c>
      <c r="G8" s="9">
        <v>53926.213934105122</v>
      </c>
      <c r="H8" s="9">
        <v>52833.409193278785</v>
      </c>
      <c r="I8" s="9">
        <v>51228.625632648269</v>
      </c>
      <c r="J8" s="9">
        <v>50018.259285500215</v>
      </c>
      <c r="K8" s="9">
        <v>49321.171616701104</v>
      </c>
      <c r="L8" s="9">
        <v>48838.342780448496</v>
      </c>
      <c r="M8" s="9">
        <v>48010.459999191953</v>
      </c>
      <c r="N8" s="9">
        <v>47093.539594977396</v>
      </c>
      <c r="O8" s="9">
        <v>45757.830070701952</v>
      </c>
      <c r="P8" s="9">
        <v>44439.04187650534</v>
      </c>
      <c r="Q8" s="9">
        <v>43864.220640494925</v>
      </c>
      <c r="R8" s="9">
        <v>43886.661370776739</v>
      </c>
      <c r="S8" s="9">
        <v>44703.837879133236</v>
      </c>
      <c r="T8" s="9">
        <v>44963.259366277896</v>
      </c>
      <c r="U8" s="9">
        <v>45170.566036839547</v>
      </c>
      <c r="V8" s="9">
        <v>44860.079975287284</v>
      </c>
      <c r="W8" s="9">
        <v>44529.485652351359</v>
      </c>
      <c r="X8" s="9">
        <v>44576.673271429972</v>
      </c>
      <c r="Y8" s="9">
        <v>44180.223769463868</v>
      </c>
      <c r="Z8" s="9">
        <v>44045.846345775106</v>
      </c>
      <c r="AA8" s="9">
        <v>43619.61429774249</v>
      </c>
      <c r="AB8" s="9">
        <v>43505.950214557626</v>
      </c>
      <c r="AC8" s="9">
        <v>42833.347512321983</v>
      </c>
      <c r="AD8" s="9">
        <v>42014.195167854385</v>
      </c>
      <c r="AE8" s="9">
        <v>40948.306531661365</v>
      </c>
      <c r="AF8" s="9">
        <v>40007.573981022113</v>
      </c>
      <c r="AG8" s="9">
        <v>38802.539984922572</v>
      </c>
      <c r="AH8" s="9">
        <v>37556.650423923798</v>
      </c>
      <c r="AI8" s="9">
        <v>36262.033380396635</v>
      </c>
      <c r="AJ8" s="9">
        <v>35245.569557626135</v>
      </c>
      <c r="AK8" s="9">
        <v>34275.37228015728</v>
      </c>
      <c r="AL8" s="9">
        <v>33371.603332864739</v>
      </c>
      <c r="AM8" s="9">
        <v>32540.41908376155</v>
      </c>
      <c r="AN8" s="9">
        <v>31785.680708020511</v>
      </c>
      <c r="AO8" s="9">
        <v>31107.935227991162</v>
      </c>
      <c r="AP8" s="9">
        <v>30506.532719500701</v>
      </c>
      <c r="AQ8" s="9">
        <v>29978.910060891649</v>
      </c>
      <c r="AR8" s="9">
        <v>29522.090847324478</v>
      </c>
      <c r="AS8" s="9">
        <v>29130.731671666312</v>
      </c>
      <c r="AT8" s="9">
        <v>28797.800637700522</v>
      </c>
      <c r="AU8" s="9">
        <v>28513.93350932766</v>
      </c>
      <c r="AV8" s="9">
        <v>28268.51649187451</v>
      </c>
      <c r="AW8" s="9">
        <v>28049.389154525459</v>
      </c>
      <c r="AX8" s="9">
        <v>27844.243229647371</v>
      </c>
      <c r="AY8" s="9">
        <v>27641.323312293483</v>
      </c>
      <c r="AZ8" s="9">
        <v>27430.366848142261</v>
      </c>
      <c r="BA8" s="9">
        <v>27202.378249777947</v>
      </c>
      <c r="BB8" s="9">
        <v>26949.892435288792</v>
      </c>
      <c r="BC8" s="9">
        <v>26667.292337087063</v>
      </c>
      <c r="BD8" s="9">
        <v>26350.840052395841</v>
      </c>
      <c r="BE8" s="9">
        <v>25998.838172160533</v>
      </c>
      <c r="BF8" s="9">
        <v>25611.67108432663</v>
      </c>
      <c r="BG8" s="9">
        <v>25191.77990146599</v>
      </c>
      <c r="BH8" s="9">
        <v>24743.367240460888</v>
      </c>
      <c r="BI8" s="9">
        <v>24272.048723184929</v>
      </c>
      <c r="BJ8" s="9">
        <v>23784.42646627509</v>
      </c>
      <c r="BK8" s="9">
        <v>23287.650022153888</v>
      </c>
      <c r="BL8" s="9">
        <v>22788.993724574902</v>
      </c>
      <c r="BM8" s="9">
        <v>22295.45748910946</v>
      </c>
      <c r="BN8" s="9">
        <v>21813.422497222353</v>
      </c>
      <c r="BO8" s="9">
        <v>21348.390553972011</v>
      </c>
      <c r="BP8" s="9">
        <v>20904.78443872953</v>
      </c>
      <c r="BQ8" s="9">
        <v>20485.891633704177</v>
      </c>
      <c r="BR8" s="9">
        <v>20093.834720759249</v>
      </c>
      <c r="BS8" s="9">
        <v>19729.64447115337</v>
      </c>
      <c r="BT8" s="9">
        <v>19393.314790182973</v>
      </c>
      <c r="BU8" s="9">
        <v>19083.907684224745</v>
      </c>
      <c r="BV8" s="9">
        <v>18799.658378975273</v>
      </c>
      <c r="BW8" s="9">
        <v>18538.09275309079</v>
      </c>
      <c r="BX8" s="9">
        <v>18296.192620871523</v>
      </c>
      <c r="BY8" s="9">
        <v>18070.526898240707</v>
      </c>
      <c r="BZ8" s="9">
        <v>17857.432104519456</v>
      </c>
      <c r="CA8" s="9">
        <v>17653.162561259956</v>
      </c>
      <c r="CB8" s="9">
        <v>17454.077679188274</v>
      </c>
      <c r="CC8" s="9">
        <v>17256.780589670889</v>
      </c>
      <c r="CD8" s="9">
        <v>17058.258460152247</v>
      </c>
    </row>
    <row r="9" spans="1:82">
      <c r="A9" s="8">
        <v>4</v>
      </c>
      <c r="B9" s="9">
        <v>73659.400957673133</v>
      </c>
      <c r="C9" s="9">
        <v>70742.357739498548</v>
      </c>
      <c r="D9" s="9">
        <v>68316.205380649539</v>
      </c>
      <c r="E9" s="9">
        <v>62151.078079346218</v>
      </c>
      <c r="F9" s="9">
        <v>56896.531280460214</v>
      </c>
      <c r="G9" s="9">
        <v>54055.467116620915</v>
      </c>
      <c r="H9" s="9">
        <v>53922.234160316482</v>
      </c>
      <c r="I9" s="9">
        <v>52830.109790550356</v>
      </c>
      <c r="J9" s="9">
        <v>51226.106523874972</v>
      </c>
      <c r="K9" s="9">
        <v>50016.394069717164</v>
      </c>
      <c r="L9" s="9">
        <v>49319.818329544156</v>
      </c>
      <c r="M9" s="9">
        <v>48837.43451935429</v>
      </c>
      <c r="N9" s="9">
        <v>48010.048953662626</v>
      </c>
      <c r="O9" s="9">
        <v>47093.621411289278</v>
      </c>
      <c r="P9" s="9">
        <v>45758.462405572558</v>
      </c>
      <c r="Q9" s="9">
        <v>44440.195233141261</v>
      </c>
      <c r="R9" s="9">
        <v>43865.737305852141</v>
      </c>
      <c r="S9" s="9">
        <v>43888.422935727503</v>
      </c>
      <c r="T9" s="9">
        <v>44705.703602235444</v>
      </c>
      <c r="U9" s="9">
        <v>44965.320161275464</v>
      </c>
      <c r="V9" s="9">
        <v>45172.824852998194</v>
      </c>
      <c r="W9" s="9">
        <v>44862.60953364984</v>
      </c>
      <c r="X9" s="9">
        <v>44532.27838004355</v>
      </c>
      <c r="Y9" s="9">
        <v>44579.665357370875</v>
      </c>
      <c r="Z9" s="9">
        <v>44183.469550818008</v>
      </c>
      <c r="AA9" s="9">
        <v>44049.300886979901</v>
      </c>
      <c r="AB9" s="9">
        <v>43623.307504827637</v>
      </c>
      <c r="AC9" s="9">
        <v>43509.833578633188</v>
      </c>
      <c r="AD9" s="9">
        <v>42837.481381366808</v>
      </c>
      <c r="AE9" s="9">
        <v>42018.585670032146</v>
      </c>
      <c r="AF9" s="9">
        <v>40952.969860844882</v>
      </c>
      <c r="AG9" s="9">
        <v>40012.483626718451</v>
      </c>
      <c r="AH9" s="9">
        <v>38807.712343536696</v>
      </c>
      <c r="AI9" s="9">
        <v>37562.076893006051</v>
      </c>
      <c r="AJ9" s="9">
        <v>36267.706282380357</v>
      </c>
      <c r="AK9" s="9">
        <v>35251.450072018881</v>
      </c>
      <c r="AL9" s="9">
        <v>34281.446122460649</v>
      </c>
      <c r="AM9" s="9">
        <v>33377.85525728044</v>
      </c>
      <c r="AN9" s="9">
        <v>32546.834283607117</v>
      </c>
      <c r="AO9" s="9">
        <v>31792.24502312038</v>
      </c>
      <c r="AP9" s="9">
        <v>31114.635400854888</v>
      </c>
      <c r="AQ9" s="9">
        <v>30513.356441473232</v>
      </c>
      <c r="AR9" s="9">
        <v>29985.846059859097</v>
      </c>
      <c r="AS9" s="9">
        <v>29529.128844937732</v>
      </c>
      <c r="AT9" s="9">
        <v>29137.86247918646</v>
      </c>
      <c r="AU9" s="9">
        <v>28805.016182627667</v>
      </c>
      <c r="AV9" s="9">
        <v>28521.226892329607</v>
      </c>
      <c r="AW9" s="9">
        <v>28275.88195581752</v>
      </c>
      <c r="AX9" s="9">
        <v>28056.822067227222</v>
      </c>
      <c r="AY9" s="9">
        <v>27851.739975042881</v>
      </c>
      <c r="AZ9" s="9">
        <v>27648.881148099881</v>
      </c>
      <c r="BA9" s="9">
        <v>27437.983723934442</v>
      </c>
      <c r="BB9" s="9">
        <v>27210.052658567198</v>
      </c>
      <c r="BC9" s="9">
        <v>26957.623268457603</v>
      </c>
      <c r="BD9" s="9">
        <v>26675.078741114608</v>
      </c>
      <c r="BE9" s="9">
        <v>26358.681303147489</v>
      </c>
      <c r="BF9" s="9">
        <v>26006.733559043671</v>
      </c>
      <c r="BG9" s="9">
        <v>25619.619809765831</v>
      </c>
      <c r="BH9" s="9">
        <v>25199.780997430957</v>
      </c>
      <c r="BI9" s="9">
        <v>24751.419512084889</v>
      </c>
      <c r="BJ9" s="9">
        <v>24280.150717850789</v>
      </c>
      <c r="BK9" s="9">
        <v>23792.576467441198</v>
      </c>
      <c r="BL9" s="9">
        <v>23295.846064290672</v>
      </c>
      <c r="BM9" s="9">
        <v>22797.233624802229</v>
      </c>
      <c r="BN9" s="9">
        <v>22303.738891417641</v>
      </c>
      <c r="BO9" s="9">
        <v>21821.742924589631</v>
      </c>
      <c r="BP9" s="9">
        <v>21356.74746344591</v>
      </c>
      <c r="BQ9" s="9">
        <v>20913.175276196162</v>
      </c>
      <c r="BR9" s="9">
        <v>20494.313883003808</v>
      </c>
      <c r="BS9" s="9">
        <v>20102.285946631433</v>
      </c>
      <c r="BT9" s="9">
        <v>19738.122353351031</v>
      </c>
      <c r="BU9" s="9">
        <v>19401.817150339499</v>
      </c>
      <c r="BV9" s="9">
        <v>19092.432504892575</v>
      </c>
      <c r="BW9" s="9">
        <v>18808.20381588045</v>
      </c>
      <c r="BX9" s="9">
        <v>18546.657141221411</v>
      </c>
      <c r="BY9" s="9">
        <v>18304.77447407633</v>
      </c>
      <c r="BZ9" s="9">
        <v>18079.124904259195</v>
      </c>
      <c r="CA9" s="9">
        <v>17866.045115030691</v>
      </c>
      <c r="CB9" s="9">
        <v>17661.789578597731</v>
      </c>
      <c r="CC9" s="9">
        <v>17462.717839570658</v>
      </c>
      <c r="CD9" s="9">
        <v>17265.433144796669</v>
      </c>
    </row>
    <row r="10" spans="1:82">
      <c r="A10" s="8">
        <v>5</v>
      </c>
      <c r="B10" s="9">
        <v>75127.401340718206</v>
      </c>
      <c r="C10" s="9">
        <v>73656.465597645016</v>
      </c>
      <c r="D10" s="9">
        <v>70737.141933150124</v>
      </c>
      <c r="E10" s="9">
        <v>68310.073638144939</v>
      </c>
      <c r="F10" s="9">
        <v>62146.849711488016</v>
      </c>
      <c r="G10" s="9">
        <v>56893.684430189351</v>
      </c>
      <c r="H10" s="9">
        <v>54053.48107033399</v>
      </c>
      <c r="I10" s="9">
        <v>53920.585158156529</v>
      </c>
      <c r="J10" s="9">
        <v>52828.953062972061</v>
      </c>
      <c r="K10" s="9">
        <v>51225.502877534556</v>
      </c>
      <c r="L10" s="9">
        <v>50016.253562925704</v>
      </c>
      <c r="M10" s="9">
        <v>49320.039664930671</v>
      </c>
      <c r="N10" s="9">
        <v>48837.970139483477</v>
      </c>
      <c r="O10" s="9">
        <v>48010.936845770113</v>
      </c>
      <c r="P10" s="9">
        <v>47094.85894036822</v>
      </c>
      <c r="Q10" s="9">
        <v>45760.091574349128</v>
      </c>
      <c r="R10" s="9">
        <v>44442.195322682994</v>
      </c>
      <c r="S10" s="9">
        <v>43867.995117012979</v>
      </c>
      <c r="T10" s="9">
        <v>43890.853408189927</v>
      </c>
      <c r="U10" s="9">
        <v>44708.205397800339</v>
      </c>
      <c r="V10" s="9">
        <v>44967.959064565803</v>
      </c>
      <c r="W10" s="9">
        <v>45175.603195722149</v>
      </c>
      <c r="X10" s="9">
        <v>44865.580098743929</v>
      </c>
      <c r="Y10" s="9">
        <v>44535.435947208498</v>
      </c>
      <c r="Z10" s="9">
        <v>44582.963982641799</v>
      </c>
      <c r="AA10" s="9">
        <v>44186.948784603184</v>
      </c>
      <c r="AB10" s="9">
        <v>44052.9283987694</v>
      </c>
      <c r="AC10" s="9">
        <v>43627.105175677789</v>
      </c>
      <c r="AD10" s="9">
        <v>43513.766431646625</v>
      </c>
      <c r="AE10" s="9">
        <v>42841.593399117199</v>
      </c>
      <c r="AF10" s="9">
        <v>42022.881523580749</v>
      </c>
      <c r="AG10" s="9">
        <v>40957.461539673641</v>
      </c>
      <c r="AH10" s="9">
        <v>40017.15208712031</v>
      </c>
      <c r="AI10" s="9">
        <v>38812.569720310581</v>
      </c>
      <c r="AJ10" s="9">
        <v>37567.117141916729</v>
      </c>
      <c r="AK10" s="9">
        <v>36272.924019893901</v>
      </c>
      <c r="AL10" s="9">
        <v>35256.817214379698</v>
      </c>
      <c r="AM10" s="9">
        <v>34286.952425093754</v>
      </c>
      <c r="AN10" s="9">
        <v>33383.489756755502</v>
      </c>
      <c r="AO10" s="9">
        <v>32552.586318382761</v>
      </c>
      <c r="AP10" s="9">
        <v>31798.104385913521</v>
      </c>
      <c r="AQ10" s="9">
        <v>31120.592526976201</v>
      </c>
      <c r="AR10" s="9">
        <v>30519.402444117699</v>
      </c>
      <c r="AS10" s="9">
        <v>29991.972795812209</v>
      </c>
      <c r="AT10" s="9">
        <v>29535.328884966759</v>
      </c>
      <c r="AU10" s="9">
        <v>29144.129179738309</v>
      </c>
      <c r="AV10" s="9">
        <v>28811.343706977801</v>
      </c>
      <c r="AW10" s="9">
        <v>28527.610253916399</v>
      </c>
      <c r="AX10" s="9">
        <v>28282.316997228801</v>
      </c>
      <c r="AY10" s="9">
        <v>28063.305449147629</v>
      </c>
      <c r="AZ10" s="9">
        <v>27858.269097977398</v>
      </c>
      <c r="BA10" s="9">
        <v>27655.454049314088</v>
      </c>
      <c r="BB10" s="9">
        <v>27444.598945090867</v>
      </c>
      <c r="BC10" s="9">
        <v>27216.709137652841</v>
      </c>
      <c r="BD10" s="9">
        <v>26964.320233932529</v>
      </c>
      <c r="BE10" s="9">
        <v>26681.815607146658</v>
      </c>
      <c r="BF10" s="9">
        <v>26365.457577537061</v>
      </c>
      <c r="BG10" s="9">
        <v>26013.548758217548</v>
      </c>
      <c r="BH10" s="9">
        <v>25626.473384873992</v>
      </c>
      <c r="BI10" s="9">
        <v>25206.67227285391</v>
      </c>
      <c r="BJ10" s="9">
        <v>24758.347643772981</v>
      </c>
      <c r="BK10" s="9">
        <v>24287.114670348099</v>
      </c>
      <c r="BL10" s="9">
        <v>23799.575009100838</v>
      </c>
      <c r="BM10" s="9">
        <v>23302.87777804707</v>
      </c>
      <c r="BN10" s="9">
        <v>22804.296931282111</v>
      </c>
      <c r="BO10" s="9">
        <v>22310.832081377899</v>
      </c>
      <c r="BP10" s="9">
        <v>21828.864197241499</v>
      </c>
      <c r="BQ10" s="9">
        <v>21363.89496703471</v>
      </c>
      <c r="BR10" s="9">
        <v>20920.347148420158</v>
      </c>
      <c r="BS10" s="9">
        <v>20501.508287324814</v>
      </c>
      <c r="BT10" s="9">
        <v>20109.501104084669</v>
      </c>
      <c r="BU10" s="9">
        <v>19745.356567877796</v>
      </c>
      <c r="BV10" s="9">
        <v>19409.068828798823</v>
      </c>
      <c r="BW10" s="9">
        <v>19099.700171310775</v>
      </c>
      <c r="BX10" s="9">
        <v>18815.486120699396</v>
      </c>
      <c r="BY10" s="9">
        <v>18553.952865992913</v>
      </c>
      <c r="BZ10" s="9">
        <v>18312.082531354856</v>
      </c>
      <c r="CA10" s="9">
        <v>18086.444334106694</v>
      </c>
      <c r="CB10" s="9">
        <v>17873.375077822442</v>
      </c>
      <c r="CC10" s="9">
        <v>17669.129345343885</v>
      </c>
      <c r="CD10" s="9">
        <v>17470.066779637509</v>
      </c>
    </row>
    <row r="11" spans="1:82">
      <c r="A11" s="8">
        <v>6</v>
      </c>
      <c r="B11" s="9">
        <v>76096.141818427684</v>
      </c>
      <c r="C11" s="9">
        <v>75124.200780771236</v>
      </c>
      <c r="D11" s="9">
        <v>73654.142478113441</v>
      </c>
      <c r="E11" s="9">
        <v>70732.58782890474</v>
      </c>
      <c r="F11" s="9">
        <v>68306.49159458639</v>
      </c>
      <c r="G11" s="9">
        <v>62144.546167459324</v>
      </c>
      <c r="H11" s="9">
        <v>56892.454742876333</v>
      </c>
      <c r="I11" s="9">
        <v>54052.917595556391</v>
      </c>
      <c r="J11" s="9">
        <v>53920.280306494082</v>
      </c>
      <c r="K11" s="9">
        <v>52829.031601526745</v>
      </c>
      <c r="L11" s="9">
        <v>51226.010010054539</v>
      </c>
      <c r="M11" s="9">
        <v>50017.119283954584</v>
      </c>
      <c r="N11" s="9">
        <v>49321.18489500117</v>
      </c>
      <c r="O11" s="9">
        <v>48839.357895436347</v>
      </c>
      <c r="P11" s="9">
        <v>48012.597388733644</v>
      </c>
      <c r="Q11" s="9">
        <v>47096.790597916341</v>
      </c>
      <c r="R11" s="9">
        <v>45762.327844561427</v>
      </c>
      <c r="S11" s="9">
        <v>44444.720304702394</v>
      </c>
      <c r="T11" s="9">
        <v>43870.719894934664</v>
      </c>
      <c r="U11" s="9">
        <v>43893.711105018723</v>
      </c>
      <c r="V11" s="9">
        <v>44711.116139118065</v>
      </c>
      <c r="W11" s="9">
        <v>44970.974959546962</v>
      </c>
      <c r="X11" s="9">
        <v>45178.726250157095</v>
      </c>
      <c r="Y11" s="9">
        <v>44868.852263849942</v>
      </c>
      <c r="Z11" s="9">
        <v>44538.853301864052</v>
      </c>
      <c r="AA11" s="9">
        <v>44586.490313175869</v>
      </c>
      <c r="AB11" s="9">
        <v>44190.615623409423</v>
      </c>
      <c r="AC11" s="9">
        <v>44056.710281975887</v>
      </c>
      <c r="AD11" s="9">
        <v>43631.019646095374</v>
      </c>
      <c r="AE11" s="9">
        <v>43517.785876761714</v>
      </c>
      <c r="AF11" s="9">
        <v>42845.752943198589</v>
      </c>
      <c r="AG11" s="9">
        <v>42027.185073769826</v>
      </c>
      <c r="AH11" s="9">
        <v>40961.918835167613</v>
      </c>
      <c r="AI11" s="9">
        <v>40021.748159558774</v>
      </c>
      <c r="AJ11" s="9">
        <v>38817.31442619166</v>
      </c>
      <c r="AK11" s="9">
        <v>37572.00585340619</v>
      </c>
      <c r="AL11" s="9">
        <v>36277.952626195751</v>
      </c>
      <c r="AM11" s="9">
        <v>35261.963467693662</v>
      </c>
      <c r="AN11" s="9">
        <v>34292.208290848896</v>
      </c>
      <c r="AO11" s="9">
        <v>33388.846610028297</v>
      </c>
      <c r="AP11" s="9">
        <v>32558.03575930951</v>
      </c>
      <c r="AQ11" s="9">
        <v>31803.638362396519</v>
      </c>
      <c r="AR11" s="9">
        <v>31126.203486533341</v>
      </c>
      <c r="AS11" s="9">
        <v>30525.083363505211</v>
      </c>
      <c r="AT11" s="9">
        <v>29997.717235095093</v>
      </c>
      <c r="AU11" s="9">
        <v>29541.130965251512</v>
      </c>
      <c r="AV11" s="9">
        <v>29149.98364213503</v>
      </c>
      <c r="AW11" s="9">
        <v>28817.245931102669</v>
      </c>
      <c r="AX11" s="9">
        <v>28533.55629424546</v>
      </c>
      <c r="AY11" s="9">
        <v>28288.303567787138</v>
      </c>
      <c r="AZ11" s="9">
        <v>28069.329916141221</v>
      </c>
      <c r="BA11" s="9">
        <v>27864.329418271562</v>
      </c>
      <c r="BB11" s="9">
        <v>27661.548688763261</v>
      </c>
      <c r="BC11" s="9">
        <v>27450.726773017872</v>
      </c>
      <c r="BD11" s="9">
        <v>27222.869340612691</v>
      </c>
      <c r="BE11" s="9">
        <v>26970.512231026842</v>
      </c>
      <c r="BF11" s="9">
        <v>26688.038965983003</v>
      </c>
      <c r="BG11" s="9">
        <v>26371.711940209498</v>
      </c>
      <c r="BH11" s="9">
        <v>26019.833772803191</v>
      </c>
      <c r="BI11" s="9">
        <v>25632.78864572736</v>
      </c>
      <c r="BJ11" s="9">
        <v>25213.017270787001</v>
      </c>
      <c r="BK11" s="9">
        <v>24764.72173215761</v>
      </c>
      <c r="BL11" s="9">
        <v>24293.517046262459</v>
      </c>
      <c r="BM11" s="9">
        <v>23806.004709166729</v>
      </c>
      <c r="BN11" s="9">
        <v>23309.333686867209</v>
      </c>
      <c r="BO11" s="9">
        <v>22810.77779990582</v>
      </c>
      <c r="BP11" s="9">
        <v>22317.336553380257</v>
      </c>
      <c r="BQ11" s="9">
        <v>21835.390839645559</v>
      </c>
      <c r="BR11" s="9">
        <v>21370.44230314123</v>
      </c>
      <c r="BS11" s="9">
        <v>20926.913690586101</v>
      </c>
      <c r="BT11" s="9">
        <v>20508.092566481271</v>
      </c>
      <c r="BU11" s="9">
        <v>20116.101695664198</v>
      </c>
      <c r="BV11" s="9">
        <v>19751.972112532407</v>
      </c>
      <c r="BW11" s="9">
        <v>19415.698048833605</v>
      </c>
      <c r="BX11" s="9">
        <v>19106.34188246154</v>
      </c>
      <c r="BY11" s="9">
        <v>18822.139239860269</v>
      </c>
      <c r="BZ11" s="9">
        <v>18560.616415247343</v>
      </c>
      <c r="CA11" s="9">
        <v>18318.75563809774</v>
      </c>
      <c r="CB11" s="9">
        <v>18093.126228400164</v>
      </c>
      <c r="CC11" s="9">
        <v>17880.065086724382</v>
      </c>
      <c r="CD11" s="9">
        <v>17675.826885192935</v>
      </c>
    </row>
    <row r="12" spans="1:82">
      <c r="A12" s="8">
        <v>7</v>
      </c>
      <c r="B12" s="9">
        <v>75306.424399762574</v>
      </c>
      <c r="C12" s="9">
        <v>76093.050926622323</v>
      </c>
      <c r="D12" s="9">
        <v>75122.241494664544</v>
      </c>
      <c r="E12" s="9">
        <v>73649.675136673759</v>
      </c>
      <c r="F12" s="9">
        <v>70729.071482952888</v>
      </c>
      <c r="G12" s="9">
        <v>68303.60834793454</v>
      </c>
      <c r="H12" s="9">
        <v>62142.765933978764</v>
      </c>
      <c r="I12" s="9">
        <v>56891.601386301998</v>
      </c>
      <c r="J12" s="9">
        <v>54052.638701326214</v>
      </c>
      <c r="K12" s="9">
        <v>53920.220630186792</v>
      </c>
      <c r="L12" s="9">
        <v>52829.298955441453</v>
      </c>
      <c r="M12" s="9">
        <v>51226.646119729296</v>
      </c>
      <c r="N12" s="9">
        <v>50018.063639135769</v>
      </c>
      <c r="O12" s="9">
        <v>49322.368902407572</v>
      </c>
      <c r="P12" s="9">
        <v>48840.749612867323</v>
      </c>
      <c r="Q12" s="9">
        <v>48014.223661519121</v>
      </c>
      <c r="R12" s="9">
        <v>47098.650358318861</v>
      </c>
      <c r="S12" s="9">
        <v>45764.4508610966</v>
      </c>
      <c r="T12" s="9">
        <v>44447.093066441827</v>
      </c>
      <c r="U12" s="9">
        <v>43873.264726995243</v>
      </c>
      <c r="V12" s="9">
        <v>43896.36951321485</v>
      </c>
      <c r="W12" s="9">
        <v>44713.818050308582</v>
      </c>
      <c r="X12" s="9">
        <v>44973.766335337801</v>
      </c>
      <c r="Y12" s="9">
        <v>45181.609014259084</v>
      </c>
      <c r="Z12" s="9">
        <v>44871.863572568793</v>
      </c>
      <c r="AA12" s="9">
        <v>44541.989913920181</v>
      </c>
      <c r="AB12" s="9">
        <v>44589.720453201226</v>
      </c>
      <c r="AC12" s="9">
        <v>44193.967330109022</v>
      </c>
      <c r="AD12" s="9">
        <v>44060.161232422673</v>
      </c>
      <c r="AE12" s="9">
        <v>43634.58554529355</v>
      </c>
      <c r="AF12" s="9">
        <v>43521.442449509472</v>
      </c>
      <c r="AG12" s="9">
        <v>42849.531499282733</v>
      </c>
      <c r="AH12" s="9">
        <v>42031.089288292875</v>
      </c>
      <c r="AI12" s="9">
        <v>40965.957572896259</v>
      </c>
      <c r="AJ12" s="9">
        <v>40025.90833842905</v>
      </c>
      <c r="AK12" s="9">
        <v>38821.605021921685</v>
      </c>
      <c r="AL12" s="9">
        <v>37576.422963900368</v>
      </c>
      <c r="AM12" s="9">
        <v>36282.4928002054</v>
      </c>
      <c r="AN12" s="9">
        <v>35266.607066835815</v>
      </c>
      <c r="AO12" s="9">
        <v>34296.948317121656</v>
      </c>
      <c r="AP12" s="9">
        <v>33393.675520616547</v>
      </c>
      <c r="AQ12" s="9">
        <v>32562.94619399287</v>
      </c>
      <c r="AR12" s="9">
        <v>31808.623254003869</v>
      </c>
      <c r="AS12" s="9">
        <v>31131.256197941293</v>
      </c>
      <c r="AT12" s="9">
        <v>30530.197715628939</v>
      </c>
      <c r="AU12" s="9">
        <v>30002.887556917369</v>
      </c>
      <c r="AV12" s="9">
        <v>29546.35207551311</v>
      </c>
      <c r="AW12" s="9">
        <v>29155.250903929518</v>
      </c>
      <c r="AX12" s="9">
        <v>28822.555270302732</v>
      </c>
      <c r="AY12" s="9">
        <v>28538.904234061421</v>
      </c>
      <c r="AZ12" s="9">
        <v>28293.687216924758</v>
      </c>
      <c r="BA12" s="9">
        <v>28074.746964064259</v>
      </c>
      <c r="BB12" s="9">
        <v>27869.778081585639</v>
      </c>
      <c r="BC12" s="9">
        <v>27667.027639187148</v>
      </c>
      <c r="BD12" s="9">
        <v>27456.235043509761</v>
      </c>
      <c r="BE12" s="9">
        <v>27228.40624855406</v>
      </c>
      <c r="BF12" s="9">
        <v>26976.077302498357</v>
      </c>
      <c r="BG12" s="9">
        <v>26693.631860318579</v>
      </c>
      <c r="BH12" s="9">
        <v>26377.332383330449</v>
      </c>
      <c r="BI12" s="9">
        <v>26025.481495288877</v>
      </c>
      <c r="BJ12" s="9">
        <v>25638.463328625628</v>
      </c>
      <c r="BK12" s="9">
        <v>25218.718500190851</v>
      </c>
      <c r="BL12" s="9">
        <v>24770.448968080796</v>
      </c>
      <c r="BM12" s="9">
        <v>24299.269605083311</v>
      </c>
      <c r="BN12" s="9">
        <v>23811.781759383812</v>
      </c>
      <c r="BO12" s="9">
        <v>23315.134256325153</v>
      </c>
      <c r="BP12" s="9">
        <v>22816.600792199511</v>
      </c>
      <c r="BQ12" s="9">
        <v>22323.180771276828</v>
      </c>
      <c r="BR12" s="9">
        <v>21841.255013025471</v>
      </c>
      <c r="BS12" s="9">
        <v>21376.325118795648</v>
      </c>
      <c r="BT12" s="9">
        <v>20932.813822086111</v>
      </c>
      <c r="BU12" s="9">
        <v>20514.0087011795</v>
      </c>
      <c r="BV12" s="9">
        <v>20122.032558512346</v>
      </c>
      <c r="BW12" s="9">
        <v>19757.916485214068</v>
      </c>
      <c r="BX12" s="9">
        <v>19421.654785038991</v>
      </c>
      <c r="BY12" s="9">
        <v>19112.309918944105</v>
      </c>
      <c r="BZ12" s="9">
        <v>18828.117603812163</v>
      </c>
      <c r="CA12" s="9">
        <v>18566.604228301308</v>
      </c>
      <c r="CB12" s="9">
        <v>18324.752116743839</v>
      </c>
      <c r="CC12" s="9">
        <v>18099.130681853512</v>
      </c>
      <c r="CD12" s="9">
        <v>17886.07691199108</v>
      </c>
    </row>
    <row r="13" spans="1:82">
      <c r="A13" s="8">
        <v>8</v>
      </c>
      <c r="B13" s="9">
        <v>76099.087829105469</v>
      </c>
      <c r="C13" s="9">
        <v>75302.329981302406</v>
      </c>
      <c r="D13" s="9">
        <v>76089.691640515637</v>
      </c>
      <c r="E13" s="9">
        <v>75117.021949405098</v>
      </c>
      <c r="F13" s="9">
        <v>73645.10261058787</v>
      </c>
      <c r="G13" s="9">
        <v>70725.146171270462</v>
      </c>
      <c r="H13" s="9">
        <v>68300.240208601957</v>
      </c>
      <c r="I13" s="9">
        <v>62140.377101418315</v>
      </c>
      <c r="J13" s="9">
        <v>56890.036217483328</v>
      </c>
      <c r="K13" s="9">
        <v>54051.58336916969</v>
      </c>
      <c r="L13" s="9">
        <v>53919.353939306267</v>
      </c>
      <c r="M13" s="9">
        <v>52828.716671220478</v>
      </c>
      <c r="N13" s="9">
        <v>51226.389863985823</v>
      </c>
      <c r="O13" s="9">
        <v>50018.079522514439</v>
      </c>
      <c r="P13" s="9">
        <v>49322.595447666085</v>
      </c>
      <c r="Q13" s="9">
        <v>48841.158407742172</v>
      </c>
      <c r="R13" s="9">
        <v>48014.839724989622</v>
      </c>
      <c r="S13" s="9">
        <v>47099.473351469162</v>
      </c>
      <c r="T13" s="9">
        <v>45765.508620378831</v>
      </c>
      <c r="U13" s="9">
        <v>44448.373944001534</v>
      </c>
      <c r="V13" s="9">
        <v>43874.698212923729</v>
      </c>
      <c r="W13" s="9">
        <v>43897.902386039132</v>
      </c>
      <c r="X13" s="9">
        <v>44715.386204613409</v>
      </c>
      <c r="Y13" s="9">
        <v>44975.412204967666</v>
      </c>
      <c r="Z13" s="9">
        <v>45183.334619065958</v>
      </c>
      <c r="AA13" s="9">
        <v>44873.703475041832</v>
      </c>
      <c r="AB13" s="9">
        <v>44543.941471949729</v>
      </c>
      <c r="AC13" s="9">
        <v>44591.754584581082</v>
      </c>
      <c r="AD13" s="9">
        <v>44196.110302524539</v>
      </c>
      <c r="AE13" s="9">
        <v>44062.392647625515</v>
      </c>
      <c r="AF13" s="9">
        <v>43636.920291677263</v>
      </c>
      <c r="AG13" s="9">
        <v>43523.858230876969</v>
      </c>
      <c r="AH13" s="9">
        <v>42852.05778668986</v>
      </c>
      <c r="AI13" s="9">
        <v>42033.729859377141</v>
      </c>
      <c r="AJ13" s="9">
        <v>40968.72107879816</v>
      </c>
      <c r="AK13" s="9">
        <v>40028.782896997487</v>
      </c>
      <c r="AL13" s="9">
        <v>38824.599403356333</v>
      </c>
      <c r="AM13" s="9">
        <v>37579.533870149091</v>
      </c>
      <c r="AN13" s="9">
        <v>36285.717342162287</v>
      </c>
      <c r="AO13" s="9">
        <v>35269.927077654545</v>
      </c>
      <c r="AP13" s="9">
        <v>34300.357484903157</v>
      </c>
      <c r="AQ13" s="9">
        <v>33397.166989170451</v>
      </c>
      <c r="AR13" s="9">
        <v>32566.5132486617</v>
      </c>
      <c r="AS13" s="9">
        <v>31812.259427375313</v>
      </c>
      <c r="AT13" s="9">
        <v>31134.955401570827</v>
      </c>
      <c r="AU13" s="9">
        <v>30533.95426902621</v>
      </c>
      <c r="AV13" s="9">
        <v>30006.696237744029</v>
      </c>
      <c r="AW13" s="9">
        <v>29550.208104929981</v>
      </c>
      <c r="AX13" s="9">
        <v>29159.150001507252</v>
      </c>
      <c r="AY13" s="9">
        <v>28826.493674714962</v>
      </c>
      <c r="AZ13" s="9">
        <v>28542.878739390042</v>
      </c>
      <c r="BA13" s="9">
        <v>28297.695164677931</v>
      </c>
      <c r="BB13" s="9">
        <v>28078.786241955611</v>
      </c>
      <c r="BC13" s="9">
        <v>27873.847075222558</v>
      </c>
      <c r="BD13" s="9">
        <v>27671.125165626268</v>
      </c>
      <c r="BE13" s="9">
        <v>27460.360263201532</v>
      </c>
      <c r="BF13" s="9">
        <v>27232.558593116708</v>
      </c>
      <c r="BG13" s="9">
        <v>26980.256402998661</v>
      </c>
      <c r="BH13" s="9">
        <v>26697.83747527653</v>
      </c>
      <c r="BI13" s="9">
        <v>26381.564334709037</v>
      </c>
      <c r="BJ13" s="9">
        <v>26029.739608608128</v>
      </c>
      <c r="BK13" s="9">
        <v>25642.747380167442</v>
      </c>
      <c r="BL13" s="9">
        <v>25223.028172362348</v>
      </c>
      <c r="BM13" s="9">
        <v>24774.78381842067</v>
      </c>
      <c r="BN13" s="9">
        <v>24303.629048321003</v>
      </c>
      <c r="BO13" s="9">
        <v>23816.165062418979</v>
      </c>
      <c r="BP13" s="9">
        <v>23319.54054443671</v>
      </c>
      <c r="BQ13" s="9">
        <v>22821.029064331891</v>
      </c>
      <c r="BR13" s="9">
        <v>22327.629922357642</v>
      </c>
      <c r="BS13" s="9">
        <v>21845.723860912662</v>
      </c>
      <c r="BT13" s="9">
        <v>21380.812433264669</v>
      </c>
      <c r="BU13" s="9">
        <v>20937.318354109069</v>
      </c>
      <c r="BV13" s="9">
        <v>20518.529209585049</v>
      </c>
      <c r="BW13" s="9">
        <v>20126.567833687484</v>
      </c>
      <c r="BX13" s="9">
        <v>19762.465368328492</v>
      </c>
      <c r="BY13" s="9">
        <v>19426.216183573753</v>
      </c>
      <c r="BZ13" s="9">
        <v>19116.882818131071</v>
      </c>
      <c r="CA13" s="9">
        <v>18832.701074483219</v>
      </c>
      <c r="CB13" s="9">
        <v>18571.197431421715</v>
      </c>
      <c r="CC13" s="9">
        <v>18329.354304387358</v>
      </c>
      <c r="CD13" s="9">
        <v>18103.741195626317</v>
      </c>
    </row>
    <row r="14" spans="1:82">
      <c r="A14" s="8">
        <v>9</v>
      </c>
      <c r="B14" s="9">
        <v>77731.171311756945</v>
      </c>
      <c r="C14" s="9">
        <v>76094.291221565596</v>
      </c>
      <c r="D14" s="9">
        <v>75299.978600009941</v>
      </c>
      <c r="E14" s="9">
        <v>76083.95027495423</v>
      </c>
      <c r="F14" s="9">
        <v>75111.820364561223</v>
      </c>
      <c r="G14" s="9">
        <v>73640.341425591992</v>
      </c>
      <c r="H14" s="9">
        <v>70720.982351379906</v>
      </c>
      <c r="I14" s="9">
        <v>68296.593868142169</v>
      </c>
      <c r="J14" s="9">
        <v>62137.648358161168</v>
      </c>
      <c r="K14" s="9">
        <v>56888.079872510716</v>
      </c>
      <c r="L14" s="9">
        <v>54050.10445855213</v>
      </c>
      <c r="M14" s="9">
        <v>53918.046015651758</v>
      </c>
      <c r="N14" s="9">
        <v>52827.669449768451</v>
      </c>
      <c r="O14" s="9">
        <v>51225.646656982964</v>
      </c>
      <c r="P14" s="9">
        <v>50017.58966304137</v>
      </c>
      <c r="Q14" s="9">
        <v>49322.300773711111</v>
      </c>
      <c r="R14" s="9">
        <v>48841.032233580045</v>
      </c>
      <c r="S14" s="9">
        <v>48014.906597156893</v>
      </c>
      <c r="T14" s="9">
        <v>47099.733517274522</v>
      </c>
      <c r="U14" s="9">
        <v>45765.989483473699</v>
      </c>
      <c r="V14" s="9">
        <v>44449.064915070805</v>
      </c>
      <c r="W14" s="9">
        <v>43875.531757507255</v>
      </c>
      <c r="X14" s="9">
        <v>43898.827410014783</v>
      </c>
      <c r="Y14" s="9">
        <v>44716.340838934309</v>
      </c>
      <c r="Z14" s="9">
        <v>44976.437744163079</v>
      </c>
      <c r="AA14" s="9">
        <v>45184.433244591841</v>
      </c>
      <c r="AB14" s="9">
        <v>44874.909063646912</v>
      </c>
      <c r="AC14" s="9">
        <v>44545.251769832437</v>
      </c>
      <c r="AD14" s="9">
        <v>44593.141508316214</v>
      </c>
      <c r="AE14" s="9">
        <v>44197.599774346912</v>
      </c>
      <c r="AF14" s="9">
        <v>44063.964999675518</v>
      </c>
      <c r="AG14" s="9">
        <v>43638.590378494511</v>
      </c>
      <c r="AH14" s="9">
        <v>43525.604447950493</v>
      </c>
      <c r="AI14" s="9">
        <v>42853.909355730189</v>
      </c>
      <c r="AJ14" s="9">
        <v>42035.690819242351</v>
      </c>
      <c r="AK14" s="9">
        <v>40970.800293386317</v>
      </c>
      <c r="AL14" s="9">
        <v>40030.968982163271</v>
      </c>
      <c r="AM14" s="9">
        <v>38826.901358257819</v>
      </c>
      <c r="AN14" s="9">
        <v>37581.948774892982</v>
      </c>
      <c r="AO14" s="9">
        <v>36288.242669279018</v>
      </c>
      <c r="AP14" s="9">
        <v>35272.545105550831</v>
      </c>
      <c r="AQ14" s="9">
        <v>34303.062211902114</v>
      </c>
      <c r="AR14" s="9">
        <v>33399.951844293915</v>
      </c>
      <c r="AS14" s="9">
        <v>32569.371772898248</v>
      </c>
      <c r="AT14" s="9">
        <v>31815.185380069372</v>
      </c>
      <c r="AU14" s="9">
        <v>31137.942893627569</v>
      </c>
      <c r="AV14" s="9">
        <v>30536.997794093131</v>
      </c>
      <c r="AW14" s="9">
        <v>30009.790724911931</v>
      </c>
      <c r="AX14" s="9">
        <v>29553.348906608699</v>
      </c>
      <c r="AY14" s="9">
        <v>29162.332951252421</v>
      </c>
      <c r="AZ14" s="9">
        <v>28829.715110966801</v>
      </c>
      <c r="BA14" s="9">
        <v>28546.135545145611</v>
      </c>
      <c r="BB14" s="9">
        <v>28300.984762654931</v>
      </c>
      <c r="BC14" s="9">
        <v>28082.106596560319</v>
      </c>
      <c r="BD14" s="9">
        <v>27877.196646755801</v>
      </c>
      <c r="BE14" s="9">
        <v>27674.502845723233</v>
      </c>
      <c r="BF14" s="9">
        <v>27463.765287802471</v>
      </c>
      <c r="BG14" s="9">
        <v>27235.990470917692</v>
      </c>
      <c r="BH14" s="9">
        <v>26983.714843886919</v>
      </c>
      <c r="BI14" s="9">
        <v>26701.322317951868</v>
      </c>
      <c r="BJ14" s="9">
        <v>26385.075481940228</v>
      </c>
      <c r="BK14" s="9">
        <v>26033.276966236561</v>
      </c>
      <c r="BL14" s="9">
        <v>25646.310802937318</v>
      </c>
      <c r="BM14" s="9">
        <v>25226.617417737609</v>
      </c>
      <c r="BN14" s="9">
        <v>24778.398514105887</v>
      </c>
      <c r="BO14" s="9">
        <v>24307.268673000668</v>
      </c>
      <c r="BP14" s="9">
        <v>23819.82893969653</v>
      </c>
      <c r="BQ14" s="9">
        <v>23323.227848342212</v>
      </c>
      <c r="BR14" s="9">
        <v>22824.73883427299</v>
      </c>
      <c r="BS14" s="9">
        <v>22331.361085475233</v>
      </c>
      <c r="BT14" s="9">
        <v>21849.47525941268</v>
      </c>
      <c r="BU14" s="9">
        <v>21384.58285407571</v>
      </c>
      <c r="BV14" s="9">
        <v>20941.106559065429</v>
      </c>
      <c r="BW14" s="9">
        <v>20522.33396310181</v>
      </c>
      <c r="BX14" s="9">
        <v>20130.387927550648</v>
      </c>
      <c r="BY14" s="9">
        <v>19766.299641984235</v>
      </c>
      <c r="BZ14" s="9">
        <v>19430.063540695002</v>
      </c>
      <c r="CA14" s="9">
        <v>19120.742239015213</v>
      </c>
      <c r="CB14" s="9">
        <v>18836.571624767334</v>
      </c>
      <c r="CC14" s="9">
        <v>18575.07826737126</v>
      </c>
      <c r="CD14" s="9">
        <v>18333.244674472167</v>
      </c>
    </row>
    <row r="15" spans="1:82">
      <c r="A15" s="8">
        <v>10</v>
      </c>
      <c r="B15" s="9">
        <v>74410.468508823818</v>
      </c>
      <c r="C15" s="9">
        <v>77727.827349208193</v>
      </c>
      <c r="D15" s="9">
        <v>76093.451697494456</v>
      </c>
      <c r="E15" s="9">
        <v>75294.156188773675</v>
      </c>
      <c r="F15" s="9">
        <v>76078.431767254122</v>
      </c>
      <c r="G15" s="9">
        <v>75106.69172957947</v>
      </c>
      <c r="H15" s="9">
        <v>73635.639905736258</v>
      </c>
      <c r="I15" s="9">
        <v>70716.864956596692</v>
      </c>
      <c r="J15" s="9">
        <v>68292.985449420768</v>
      </c>
      <c r="K15" s="9">
        <v>62134.946726093549</v>
      </c>
      <c r="L15" s="9">
        <v>56886.141892800981</v>
      </c>
      <c r="M15" s="9">
        <v>54048.638456972061</v>
      </c>
      <c r="N15" s="9">
        <v>53916.745047971344</v>
      </c>
      <c r="O15" s="9">
        <v>52826.621364368097</v>
      </c>
      <c r="P15" s="9">
        <v>51224.897927145197</v>
      </c>
      <c r="Q15" s="9">
        <v>50017.090096390551</v>
      </c>
      <c r="R15" s="9">
        <v>49321.99252673889</v>
      </c>
      <c r="S15" s="9">
        <v>48840.888884764689</v>
      </c>
      <c r="T15" s="9">
        <v>48014.953099128252</v>
      </c>
      <c r="U15" s="9">
        <v>47099.970467476684</v>
      </c>
      <c r="V15" s="9">
        <v>45766.444799763078</v>
      </c>
      <c r="W15" s="9">
        <v>44449.728335744323</v>
      </c>
      <c r="X15" s="9">
        <v>43876.33560266874</v>
      </c>
      <c r="Y15" s="9">
        <v>43899.720399336999</v>
      </c>
      <c r="Z15" s="9">
        <v>44717.260673647063</v>
      </c>
      <c r="AA15" s="9">
        <v>44977.426208491161</v>
      </c>
      <c r="AB15" s="9">
        <v>45185.492674640751</v>
      </c>
      <c r="AC15" s="9">
        <v>44876.073889866748</v>
      </c>
      <c r="AD15" s="9">
        <v>44546.519904911038</v>
      </c>
      <c r="AE15" s="9">
        <v>44594.484661877883</v>
      </c>
      <c r="AF15" s="9">
        <v>44199.044402837921</v>
      </c>
      <c r="AG15" s="9">
        <v>44065.491308544442</v>
      </c>
      <c r="AH15" s="9">
        <v>43640.21362842137</v>
      </c>
      <c r="AI15" s="9">
        <v>43527.302828463129</v>
      </c>
      <c r="AJ15" s="9">
        <v>42855.712781293121</v>
      </c>
      <c r="AK15" s="9">
        <v>42037.603604924931</v>
      </c>
      <c r="AL15" s="9">
        <v>40972.831690944171</v>
      </c>
      <c r="AM15" s="9">
        <v>40033.107582187367</v>
      </c>
      <c r="AN15" s="9">
        <v>38829.156563526238</v>
      </c>
      <c r="AO15" s="9">
        <v>37584.317814505703</v>
      </c>
      <c r="AP15" s="9">
        <v>36290.723166625714</v>
      </c>
      <c r="AQ15" s="9">
        <v>35275.119097511546</v>
      </c>
      <c r="AR15" s="9">
        <v>34305.723714373569</v>
      </c>
      <c r="AS15" s="9">
        <v>33402.694271809247</v>
      </c>
      <c r="AT15" s="9">
        <v>32572.188636920931</v>
      </c>
      <c r="AU15" s="9">
        <v>31818.070398852931</v>
      </c>
      <c r="AV15" s="9">
        <v>31140.89013020146</v>
      </c>
      <c r="AW15" s="9">
        <v>30540.001689690849</v>
      </c>
      <c r="AX15" s="9">
        <v>30012.846154759063</v>
      </c>
      <c r="AY15" s="9">
        <v>29556.451169005508</v>
      </c>
      <c r="AZ15" s="9">
        <v>29165.477828925868</v>
      </c>
      <c r="BA15" s="9">
        <v>28832.898897427658</v>
      </c>
      <c r="BB15" s="9">
        <v>28549.355087668471</v>
      </c>
      <c r="BC15" s="9">
        <v>28304.237459310818</v>
      </c>
      <c r="BD15" s="9">
        <v>28085.390400294113</v>
      </c>
      <c r="BE15" s="9">
        <v>27880.510019872512</v>
      </c>
      <c r="BF15" s="9">
        <v>27677.844694653431</v>
      </c>
      <c r="BG15" s="9">
        <v>27467.134874184318</v>
      </c>
      <c r="BH15" s="9">
        <v>27239.387338390072</v>
      </c>
      <c r="BI15" s="9">
        <v>26987.138744527281</v>
      </c>
      <c r="BJ15" s="9">
        <v>26704.773137524062</v>
      </c>
      <c r="BK15" s="9">
        <v>26388.553172770102</v>
      </c>
      <c r="BL15" s="9">
        <v>26036.78148369426</v>
      </c>
      <c r="BM15" s="9">
        <v>25649.84204876838</v>
      </c>
      <c r="BN15" s="9">
        <v>25230.17519149639</v>
      </c>
      <c r="BO15" s="9">
        <v>24781.982478729951</v>
      </c>
      <c r="BP15" s="9">
        <v>24310.87833409552</v>
      </c>
      <c r="BQ15" s="9">
        <v>23823.463638587629</v>
      </c>
      <c r="BR15" s="9">
        <v>23326.886767256219</v>
      </c>
      <c r="BS15" s="9">
        <v>22828.421011479659</v>
      </c>
      <c r="BT15" s="9">
        <v>22335.065438298552</v>
      </c>
      <c r="BU15" s="9">
        <v>21853.20061259473</v>
      </c>
      <c r="BV15" s="9">
        <v>21388.327970727059</v>
      </c>
      <c r="BW15" s="9">
        <v>20944.8701723144</v>
      </c>
      <c r="BX15" s="9">
        <v>20526.114805240271</v>
      </c>
      <c r="BY15" s="9">
        <v>20134.184756263086</v>
      </c>
      <c r="BZ15" s="9">
        <v>19770.111261932274</v>
      </c>
      <c r="CA15" s="9">
        <v>19433.888821256394</v>
      </c>
      <c r="CB15" s="9">
        <v>19124.580127681907</v>
      </c>
      <c r="CC15" s="9">
        <v>18840.421156695105</v>
      </c>
      <c r="CD15" s="9">
        <v>18578.938571331168</v>
      </c>
    </row>
    <row r="16" spans="1:82">
      <c r="A16" s="8">
        <v>11</v>
      </c>
      <c r="B16" s="9">
        <v>75381.145368844169</v>
      </c>
      <c r="C16" s="9">
        <v>74405.505209991796</v>
      </c>
      <c r="D16" s="9">
        <v>77725.364110694398</v>
      </c>
      <c r="E16" s="9">
        <v>76087.542123392341</v>
      </c>
      <c r="F16" s="9">
        <v>75288.797679363954</v>
      </c>
      <c r="G16" s="9">
        <v>76073.232686365896</v>
      </c>
      <c r="H16" s="9">
        <v>75101.891202540515</v>
      </c>
      <c r="I16" s="9">
        <v>73631.273430359695</v>
      </c>
      <c r="J16" s="9">
        <v>70713.097376979567</v>
      </c>
      <c r="K16" s="9">
        <v>68289.742443283845</v>
      </c>
      <c r="L16" s="9">
        <v>62132.643763622953</v>
      </c>
      <c r="M16" s="9">
        <v>56884.630935534951</v>
      </c>
      <c r="N16" s="9">
        <v>54047.616638516076</v>
      </c>
      <c r="O16" s="9">
        <v>53915.889780401791</v>
      </c>
      <c r="P16" s="9">
        <v>52826.023134139294</v>
      </c>
      <c r="Q16" s="9">
        <v>51224.608603904897</v>
      </c>
      <c r="R16" s="9">
        <v>50017.057491636529</v>
      </c>
      <c r="S16" s="9">
        <v>49322.156245899314</v>
      </c>
      <c r="T16" s="9">
        <v>48841.221469309588</v>
      </c>
      <c r="U16" s="9">
        <v>48015.481196368448</v>
      </c>
      <c r="V16" s="9">
        <v>47100.6950887723</v>
      </c>
      <c r="W16" s="9">
        <v>45767.395829418354</v>
      </c>
      <c r="X16" s="9">
        <v>44450.895359628412</v>
      </c>
      <c r="Y16" s="9">
        <v>43877.647384731565</v>
      </c>
      <c r="Z16" s="9">
        <v>43901.122878162809</v>
      </c>
      <c r="AA16" s="9">
        <v>44718.687943870536</v>
      </c>
      <c r="AB16" s="9">
        <v>44978.922690584011</v>
      </c>
      <c r="AC16" s="9">
        <v>45187.060990636499</v>
      </c>
      <c r="AD16" s="9">
        <v>44877.750812691884</v>
      </c>
      <c r="AE16" s="9">
        <v>44548.303426895269</v>
      </c>
      <c r="AF16" s="9">
        <v>44596.344839777274</v>
      </c>
      <c r="AG16" s="9">
        <v>44201.009617238262</v>
      </c>
      <c r="AH16" s="9">
        <v>44067.540628354764</v>
      </c>
      <c r="AI16" s="9">
        <v>43642.363535131371</v>
      </c>
      <c r="AJ16" s="9">
        <v>43529.530184739007</v>
      </c>
      <c r="AK16" s="9">
        <v>42858.049782218077</v>
      </c>
      <c r="AL16" s="9">
        <v>42040.055094309471</v>
      </c>
      <c r="AM16" s="9">
        <v>40975.407824148191</v>
      </c>
      <c r="AN16" s="9">
        <v>40035.796350737524</v>
      </c>
      <c r="AO16" s="9">
        <v>38831.968300998378</v>
      </c>
      <c r="AP16" s="9">
        <v>37587.249782701212</v>
      </c>
      <c r="AQ16" s="9">
        <v>36293.773044021305</v>
      </c>
      <c r="AR16" s="9">
        <v>35278.267748496401</v>
      </c>
      <c r="AS16" s="9">
        <v>34308.964877240884</v>
      </c>
      <c r="AT16" s="9">
        <v>33406.02101679358</v>
      </c>
      <c r="AU16" s="9">
        <v>32575.594118792098</v>
      </c>
      <c r="AV16" s="9">
        <v>31821.547976182432</v>
      </c>
      <c r="AW16" s="9">
        <v>31144.433515685359</v>
      </c>
      <c r="AX16" s="9">
        <v>30543.604987797909</v>
      </c>
      <c r="AY16" s="9">
        <v>30016.503923836928</v>
      </c>
      <c r="AZ16" s="9">
        <v>29560.15841119703</v>
      </c>
      <c r="BA16" s="9">
        <v>29169.230058649329</v>
      </c>
      <c r="BB16" s="9">
        <v>28836.692172085211</v>
      </c>
      <c r="BC16" s="9">
        <v>28553.186056620863</v>
      </c>
      <c r="BD16" s="9">
        <v>28308.103362961581</v>
      </c>
      <c r="BE16" s="9">
        <v>28089.28907686083</v>
      </c>
      <c r="BF16" s="9">
        <v>27884.439857980338</v>
      </c>
      <c r="BG16" s="9">
        <v>27681.80456411597</v>
      </c>
      <c r="BH16" s="9">
        <v>27471.12403050427</v>
      </c>
      <c r="BI16" s="9">
        <v>27243.405344014551</v>
      </c>
      <c r="BJ16" s="9">
        <v>26991.185389325961</v>
      </c>
      <c r="BK16" s="9">
        <v>26708.848357568451</v>
      </c>
      <c r="BL16" s="9">
        <v>26392.656977100531</v>
      </c>
      <c r="BM16" s="9">
        <v>26040.913884695772</v>
      </c>
      <c r="BN16" s="9">
        <v>25654.002999749748</v>
      </c>
      <c r="BO16" s="9">
        <v>25234.364532896769</v>
      </c>
      <c r="BP16" s="9">
        <v>24786.19989967145</v>
      </c>
      <c r="BQ16" s="9">
        <v>24315.123348896057</v>
      </c>
      <c r="BR16" s="9">
        <v>23827.735578386382</v>
      </c>
      <c r="BS16" s="9">
        <v>23331.184785027479</v>
      </c>
      <c r="BT16" s="9">
        <v>22832.744098111107</v>
      </c>
      <c r="BU16" s="9">
        <v>22339.412447479532</v>
      </c>
      <c r="BV16" s="9">
        <v>21857.570291772172</v>
      </c>
      <c r="BW16" s="9">
        <v>21392.718995090028</v>
      </c>
      <c r="BX16" s="9">
        <v>20949.281179725291</v>
      </c>
      <c r="BY16" s="9">
        <v>20530.544428550762</v>
      </c>
      <c r="BZ16" s="9">
        <v>20138.631652538992</v>
      </c>
      <c r="CA16" s="9">
        <v>19774.574136640174</v>
      </c>
      <c r="CB16" s="9">
        <v>19438.366448274435</v>
      </c>
      <c r="CC16" s="9">
        <v>19129.071364556155</v>
      </c>
      <c r="CD16" s="9">
        <v>18844.924955663722</v>
      </c>
    </row>
    <row r="17" spans="1:82">
      <c r="A17" s="8">
        <v>12</v>
      </c>
      <c r="B17" s="9">
        <v>77776.51166537407</v>
      </c>
      <c r="C17" s="9">
        <v>75374.951545295102</v>
      </c>
      <c r="D17" s="9">
        <v>74397.3866377784</v>
      </c>
      <c r="E17" s="9">
        <v>77719.380931152453</v>
      </c>
      <c r="F17" s="9">
        <v>76082.313164133157</v>
      </c>
      <c r="G17" s="9">
        <v>75283.969655299079</v>
      </c>
      <c r="H17" s="9">
        <v>76068.558842145372</v>
      </c>
      <c r="I17" s="9">
        <v>75097.63563690352</v>
      </c>
      <c r="J17" s="9">
        <v>73627.47233973752</v>
      </c>
      <c r="K17" s="9">
        <v>70709.932919341023</v>
      </c>
      <c r="L17" s="9">
        <v>68287.138164658274</v>
      </c>
      <c r="M17" s="9">
        <v>62131.05645232879</v>
      </c>
      <c r="N17" s="9">
        <v>56883.901091522057</v>
      </c>
      <c r="O17" s="9">
        <v>54047.414458123938</v>
      </c>
      <c r="P17" s="9">
        <v>53915.859388797071</v>
      </c>
      <c r="Q17" s="9">
        <v>52826.263316276629</v>
      </c>
      <c r="R17" s="9">
        <v>51225.1800785819</v>
      </c>
      <c r="S17" s="9">
        <v>50017.903482078022</v>
      </c>
      <c r="T17" s="9">
        <v>49323.210567564936</v>
      </c>
      <c r="U17" s="9">
        <v>48842.454269082256</v>
      </c>
      <c r="V17" s="9">
        <v>48016.922803282061</v>
      </c>
      <c r="W17" s="9">
        <v>47102.347349975469</v>
      </c>
      <c r="X17" s="9">
        <v>45769.292905461181</v>
      </c>
      <c r="Y17" s="9">
        <v>44453.02641948987</v>
      </c>
      <c r="Z17" s="9">
        <v>43879.933261486687</v>
      </c>
      <c r="AA17" s="9">
        <v>43903.503316168033</v>
      </c>
      <c r="AB17" s="9">
        <v>44721.089039687271</v>
      </c>
      <c r="AC17" s="9">
        <v>44981.394649976319</v>
      </c>
      <c r="AD17" s="9">
        <v>45189.607031991443</v>
      </c>
      <c r="AE17" s="9">
        <v>44880.412835554853</v>
      </c>
      <c r="AF17" s="9">
        <v>44551.079563293155</v>
      </c>
      <c r="AG17" s="9">
        <v>44599.20147606056</v>
      </c>
      <c r="AH17" s="9">
        <v>44203.979338590885</v>
      </c>
      <c r="AI17" s="9">
        <v>44070.59997539394</v>
      </c>
      <c r="AJ17" s="9">
        <v>43645.531648171658</v>
      </c>
      <c r="AK17" s="9">
        <v>43532.780985169244</v>
      </c>
      <c r="AL17" s="9">
        <v>42861.420456289721</v>
      </c>
      <c r="AM17" s="9">
        <v>42043.55162707698</v>
      </c>
      <c r="AN17" s="9">
        <v>40979.04233814239</v>
      </c>
      <c r="AO17" s="9">
        <v>40039.55550450123</v>
      </c>
      <c r="AP17" s="9">
        <v>38835.864459725781</v>
      </c>
      <c r="AQ17" s="9">
        <v>37591.280268450013</v>
      </c>
      <c r="AR17" s="9">
        <v>36297.935647038365</v>
      </c>
      <c r="AS17" s="9">
        <v>35282.540748084561</v>
      </c>
      <c r="AT17" s="9">
        <v>34313.341395096031</v>
      </c>
      <c r="AU17" s="9">
        <v>33410.49336111005</v>
      </c>
      <c r="AV17" s="9">
        <v>32580.1546559655</v>
      </c>
      <c r="AW17" s="9">
        <v>31826.18927052286</v>
      </c>
      <c r="AX17" s="9">
        <v>31149.148506677811</v>
      </c>
      <c r="AY17" s="9">
        <v>30548.38703687059</v>
      </c>
      <c r="AZ17" s="9">
        <v>30021.34689024655</v>
      </c>
      <c r="BA17" s="9">
        <v>29565.056643683769</v>
      </c>
      <c r="BB17" s="9">
        <v>29174.178479564031</v>
      </c>
      <c r="BC17" s="9">
        <v>28841.686317677668</v>
      </c>
      <c r="BD17" s="9">
        <v>28558.222139271471</v>
      </c>
      <c r="BE17" s="9">
        <v>28313.178274873961</v>
      </c>
      <c r="BF17" s="9">
        <v>28094.40040290149</v>
      </c>
      <c r="BG17" s="9">
        <v>27889.585824241141</v>
      </c>
      <c r="BH17" s="9">
        <v>27686.983960049249</v>
      </c>
      <c r="BI17" s="9">
        <v>27476.33609902205</v>
      </c>
      <c r="BJ17" s="9">
        <v>27248.649690627972</v>
      </c>
      <c r="BK17" s="9">
        <v>26996.46188954512</v>
      </c>
      <c r="BL17" s="9">
        <v>26714.157061440379</v>
      </c>
      <c r="BM17" s="9">
        <v>26397.99802249053</v>
      </c>
      <c r="BN17" s="9">
        <v>26046.287414137572</v>
      </c>
      <c r="BO17" s="9">
        <v>25659.409085236119</v>
      </c>
      <c r="BP17" s="9">
        <v>25239.80311041719</v>
      </c>
      <c r="BQ17" s="9">
        <v>24791.670721728511</v>
      </c>
      <c r="BR17" s="9">
        <v>24320.625954728432</v>
      </c>
      <c r="BS17" s="9">
        <v>23833.269282272871</v>
      </c>
      <c r="BT17" s="9">
        <v>23336.748680771481</v>
      </c>
      <c r="BU17" s="9">
        <v>22838.337077047909</v>
      </c>
      <c r="BV17" s="9">
        <v>22345.033227400949</v>
      </c>
      <c r="BW17" s="9">
        <v>21863.21745353302</v>
      </c>
      <c r="BX17" s="9">
        <v>21398.39102325662</v>
      </c>
      <c r="BY17" s="9">
        <v>20954.97650475382</v>
      </c>
      <c r="BZ17" s="9">
        <v>20536.261466133401</v>
      </c>
      <c r="CA17" s="9">
        <v>20144.368839499322</v>
      </c>
      <c r="CB17" s="9">
        <v>19780.32996093815</v>
      </c>
      <c r="CC17" s="9">
        <v>19444.139474121843</v>
      </c>
      <c r="CD17" s="9">
        <v>19134.860251872109</v>
      </c>
    </row>
    <row r="18" spans="1:82">
      <c r="A18" s="8">
        <v>13</v>
      </c>
      <c r="B18" s="9">
        <v>77018.839133388217</v>
      </c>
      <c r="C18" s="9">
        <v>77770.498262506473</v>
      </c>
      <c r="D18" s="9">
        <v>75363.221710771468</v>
      </c>
      <c r="E18" s="9">
        <v>74392.937016910146</v>
      </c>
      <c r="F18" s="9">
        <v>77714.956526580398</v>
      </c>
      <c r="G18" s="9">
        <v>76078.468120884994</v>
      </c>
      <c r="H18" s="9">
        <v>75280.54669816696</v>
      </c>
      <c r="I18" s="9">
        <v>76065.279993511067</v>
      </c>
      <c r="J18" s="9">
        <v>75094.80484611218</v>
      </c>
      <c r="K18" s="9">
        <v>73625.127991957008</v>
      </c>
      <c r="L18" s="9">
        <v>70708.285346117962</v>
      </c>
      <c r="M18" s="9">
        <v>68286.106791881801</v>
      </c>
      <c r="N18" s="9">
        <v>62131.165968486741</v>
      </c>
      <c r="O18" s="9">
        <v>56884.973508755327</v>
      </c>
      <c r="P18" s="9">
        <v>54049.075851400121</v>
      </c>
      <c r="Q18" s="9">
        <v>53917.699838281987</v>
      </c>
      <c r="R18" s="9">
        <v>52828.395626005353</v>
      </c>
      <c r="S18" s="9">
        <v>51227.678994016409</v>
      </c>
      <c r="T18" s="9">
        <v>50020.704753443846</v>
      </c>
      <c r="U18" s="9">
        <v>49326.238535452161</v>
      </c>
      <c r="V18" s="9">
        <v>48845.675167500238</v>
      </c>
      <c r="W18" s="9">
        <v>48020.373060958766</v>
      </c>
      <c r="X18" s="9">
        <v>47106.030237211409</v>
      </c>
      <c r="Y18" s="9">
        <v>45773.249704707108</v>
      </c>
      <c r="Z18" s="9">
        <v>44457.245677773572</v>
      </c>
      <c r="AA18" s="9">
        <v>43884.322726092141</v>
      </c>
      <c r="AB18" s="9">
        <v>43907.992478511806</v>
      </c>
      <c r="AC18" s="9">
        <v>44725.590702030451</v>
      </c>
      <c r="AD18" s="9">
        <v>44985.968625679001</v>
      </c>
      <c r="AE18" s="9">
        <v>45194.257533210053</v>
      </c>
      <c r="AF18" s="9">
        <v>44885.190327005323</v>
      </c>
      <c r="AG18" s="9">
        <v>44555.982438196501</v>
      </c>
      <c r="AH18" s="9">
        <v>44604.190001707131</v>
      </c>
      <c r="AI18" s="9">
        <v>44209.093165429731</v>
      </c>
      <c r="AJ18" s="9">
        <v>44075.811429921749</v>
      </c>
      <c r="AK18" s="9">
        <v>43650.864365693415</v>
      </c>
      <c r="AL18" s="9">
        <v>43538.203966669447</v>
      </c>
      <c r="AM18" s="9">
        <v>42866.979332238785</v>
      </c>
      <c r="AN18" s="9">
        <v>42049.254358967548</v>
      </c>
      <c r="AO18" s="9">
        <v>40984.904432705487</v>
      </c>
      <c r="AP18" s="9">
        <v>40045.561426097163</v>
      </c>
      <c r="AQ18" s="9">
        <v>38842.030082684112</v>
      </c>
      <c r="AR18" s="9">
        <v>37597.603088608405</v>
      </c>
      <c r="AS18" s="9">
        <v>36304.413717666939</v>
      </c>
      <c r="AT18" s="9">
        <v>35289.148012798782</v>
      </c>
      <c r="AU18" s="9">
        <v>34320.069983288529</v>
      </c>
      <c r="AV18" s="9">
        <v>33417.334335528096</v>
      </c>
      <c r="AW18" s="9">
        <v>32587.099086890252</v>
      </c>
      <c r="AX18" s="9">
        <v>31833.228410192038</v>
      </c>
      <c r="AY18" s="9">
        <v>31156.274012700102</v>
      </c>
      <c r="AZ18" s="9">
        <v>30555.591034837402</v>
      </c>
      <c r="BA18" s="9">
        <v>30028.622073634571</v>
      </c>
      <c r="BB18" s="9">
        <v>29572.396268922552</v>
      </c>
      <c r="BC18" s="9">
        <v>29181.576477686278</v>
      </c>
      <c r="BD18" s="9">
        <v>28849.13735184582</v>
      </c>
      <c r="BE18" s="9">
        <v>28565.721690784572</v>
      </c>
      <c r="BF18" s="9">
        <v>28320.722655797199</v>
      </c>
      <c r="BG18" s="9">
        <v>28101.98678046951</v>
      </c>
      <c r="BH18" s="9">
        <v>27897.212163461088</v>
      </c>
      <c r="BI18" s="9">
        <v>27694.648931764277</v>
      </c>
      <c r="BJ18" s="9">
        <v>27484.038945745619</v>
      </c>
      <c r="BK18" s="9">
        <v>27256.390115226019</v>
      </c>
      <c r="BL18" s="9">
        <v>27004.239940316627</v>
      </c>
      <c r="BM18" s="9">
        <v>26721.97301210005</v>
      </c>
      <c r="BN18" s="9">
        <v>26405.85226201727</v>
      </c>
      <c r="BO18" s="9">
        <v>26054.180339919702</v>
      </c>
      <c r="BP18" s="9">
        <v>25667.341005256472</v>
      </c>
      <c r="BQ18" s="9">
        <v>25247.77415697166</v>
      </c>
      <c r="BR18" s="9">
        <v>24799.68078761717</v>
      </c>
      <c r="BS18" s="9">
        <v>24328.674651892652</v>
      </c>
      <c r="BT18" s="9">
        <v>23841.355923701609</v>
      </c>
      <c r="BU18" s="9">
        <v>23344.872283513439</v>
      </c>
      <c r="BV18" s="9">
        <v>22846.496383128972</v>
      </c>
      <c r="BW18" s="9">
        <v>22353.226739458863</v>
      </c>
      <c r="BX18" s="9">
        <v>21871.443481089838</v>
      </c>
      <c r="BY18" s="9">
        <v>21406.647734940358</v>
      </c>
      <c r="BZ18" s="9">
        <v>20963.261983204458</v>
      </c>
      <c r="CA18" s="9">
        <v>20544.573759798113</v>
      </c>
      <c r="CB18" s="9">
        <v>20152.70601044019</v>
      </c>
      <c r="CC18" s="9">
        <v>19788.690125313158</v>
      </c>
      <c r="CD18" s="9">
        <v>19452.520836577081</v>
      </c>
    </row>
    <row r="19" spans="1:82">
      <c r="A19" s="8">
        <v>14</v>
      </c>
      <c r="B19" s="9">
        <v>75296.351042530208</v>
      </c>
      <c r="C19" s="9">
        <v>77011.646452901361</v>
      </c>
      <c r="D19" s="9">
        <v>77764.116451779264</v>
      </c>
      <c r="E19" s="9">
        <v>75361.038478489674</v>
      </c>
      <c r="F19" s="9">
        <v>74391.718398615471</v>
      </c>
      <c r="G19" s="9">
        <v>77713.377484694662</v>
      </c>
      <c r="H19" s="9">
        <v>76077.51970577256</v>
      </c>
      <c r="I19" s="9">
        <v>75280.050127469149</v>
      </c>
      <c r="J19" s="9">
        <v>76064.912339162955</v>
      </c>
      <c r="K19" s="9">
        <v>75094.928014088247</v>
      </c>
      <c r="L19" s="9">
        <v>73625.781956667895</v>
      </c>
      <c r="M19" s="9">
        <v>70709.72069924706</v>
      </c>
      <c r="N19" s="9">
        <v>68288.238331235669</v>
      </c>
      <c r="O19" s="9">
        <v>62134.615130166741</v>
      </c>
      <c r="P19" s="9">
        <v>56889.535818338903</v>
      </c>
      <c r="Q19" s="9">
        <v>54054.314787204596</v>
      </c>
      <c r="R19" s="9">
        <v>53923.126907072816</v>
      </c>
      <c r="S19" s="9">
        <v>52834.14233300036</v>
      </c>
      <c r="T19" s="9">
        <v>51233.841847551172</v>
      </c>
      <c r="U19" s="9">
        <v>50027.20876300153</v>
      </c>
      <c r="V19" s="9">
        <v>49332.994402990778</v>
      </c>
      <c r="W19" s="9">
        <v>48852.643483702137</v>
      </c>
      <c r="X19" s="9">
        <v>48027.599045253512</v>
      </c>
      <c r="Y19" s="9">
        <v>47113.519223255571</v>
      </c>
      <c r="Z19" s="9">
        <v>45781.053278763546</v>
      </c>
      <c r="AA19" s="9">
        <v>44465.35152432874</v>
      </c>
      <c r="AB19" s="9">
        <v>43892.619700151903</v>
      </c>
      <c r="AC19" s="9">
        <v>43916.39523829487</v>
      </c>
      <c r="AD19" s="9">
        <v>44733.992773770166</v>
      </c>
      <c r="AE19" s="9">
        <v>44994.443716242611</v>
      </c>
      <c r="AF19" s="9">
        <v>45202.811280674738</v>
      </c>
      <c r="AG19" s="9">
        <v>44893.885629231401</v>
      </c>
      <c r="AH19" s="9">
        <v>44564.818079822566</v>
      </c>
      <c r="AI19" s="9">
        <v>44613.117355492963</v>
      </c>
      <c r="AJ19" s="9">
        <v>44218.162176536091</v>
      </c>
      <c r="AK19" s="9">
        <v>44084.988297632881</v>
      </c>
      <c r="AL19" s="9">
        <v>43660.179298527568</v>
      </c>
      <c r="AM19" s="9">
        <v>43547.618797493938</v>
      </c>
      <c r="AN19" s="9">
        <v>42876.552058647954</v>
      </c>
      <c r="AO19" s="9">
        <v>42058.9958759328</v>
      </c>
      <c r="AP19" s="9">
        <v>40994.835255937302</v>
      </c>
      <c r="AQ19" s="9">
        <v>40055.662857789226</v>
      </c>
      <c r="AR19" s="9">
        <v>38852.323208200469</v>
      </c>
      <c r="AS19" s="9">
        <v>37608.085726592501</v>
      </c>
      <c r="AT19" s="9">
        <v>36315.08437842899</v>
      </c>
      <c r="AU19" s="9">
        <v>35299.974318543871</v>
      </c>
      <c r="AV19" s="9">
        <v>34331.042657656755</v>
      </c>
      <c r="AW19" s="9">
        <v>33428.442657645479</v>
      </c>
      <c r="AX19" s="9">
        <v>32598.33226324612</v>
      </c>
      <c r="AY19" s="9">
        <v>31844.57579994046</v>
      </c>
      <c r="AZ19" s="9">
        <v>31167.72541924016</v>
      </c>
      <c r="BA19" s="9">
        <v>30567.136791994741</v>
      </c>
      <c r="BB19" s="9">
        <v>30040.253181445827</v>
      </c>
      <c r="BC19" s="9">
        <v>29584.104394142778</v>
      </c>
      <c r="BD19" s="9">
        <v>29193.35410687255</v>
      </c>
      <c r="BE19" s="9">
        <v>28860.97787524153</v>
      </c>
      <c r="BF19" s="9">
        <v>28577.619524639042</v>
      </c>
      <c r="BG19" s="9">
        <v>28332.673269352599</v>
      </c>
      <c r="BH19" s="9">
        <v>28113.9867387698</v>
      </c>
      <c r="BI19" s="9">
        <v>27909.25906220805</v>
      </c>
      <c r="BJ19" s="9">
        <v>27706.741285415672</v>
      </c>
      <c r="BK19" s="9">
        <v>27496.176017936661</v>
      </c>
      <c r="BL19" s="9">
        <v>27268.57177755484</v>
      </c>
      <c r="BM19" s="9">
        <v>27016.466524532792</v>
      </c>
      <c r="BN19" s="9">
        <v>26734.245153607291</v>
      </c>
      <c r="BO19" s="9">
        <v>26418.170754701401</v>
      </c>
      <c r="BP19" s="9">
        <v>26066.545993628632</v>
      </c>
      <c r="BQ19" s="9">
        <v>25679.754513747459</v>
      </c>
      <c r="BR19" s="9">
        <v>25260.235979871642</v>
      </c>
      <c r="BS19" s="9">
        <v>24812.191061468991</v>
      </c>
      <c r="BT19" s="9">
        <v>24341.233130688757</v>
      </c>
      <c r="BU19" s="9">
        <v>23853.961950468129</v>
      </c>
      <c r="BV19" s="9">
        <v>23357.524790444939</v>
      </c>
      <c r="BW19" s="9">
        <v>22859.193916305019</v>
      </c>
      <c r="BX19" s="9">
        <v>22365.96750411854</v>
      </c>
      <c r="BY19" s="9">
        <v>21884.225402140422</v>
      </c>
      <c r="BZ19" s="9">
        <v>21419.468526441371</v>
      </c>
      <c r="CA19" s="9">
        <v>20976.119222431262</v>
      </c>
      <c r="CB19" s="9">
        <v>20557.464957900578</v>
      </c>
      <c r="CC19" s="9">
        <v>20165.628678420202</v>
      </c>
      <c r="CD19" s="9">
        <v>19801.641830587447</v>
      </c>
    </row>
    <row r="20" spans="1:82">
      <c r="A20" s="8">
        <v>15</v>
      </c>
      <c r="B20" s="9">
        <v>74867.343153401336</v>
      </c>
      <c r="C20" s="9">
        <v>75292.128931866144</v>
      </c>
      <c r="D20" s="9">
        <v>77012.012665970586</v>
      </c>
      <c r="E20" s="9">
        <v>77764.322910097544</v>
      </c>
      <c r="F20" s="9">
        <v>75362.882670084931</v>
      </c>
      <c r="G20" s="9">
        <v>74394.094074728884</v>
      </c>
      <c r="H20" s="9">
        <v>77715.282506826916</v>
      </c>
      <c r="I20" s="9">
        <v>76080.12315311814</v>
      </c>
      <c r="J20" s="9">
        <v>75283.144224766103</v>
      </c>
      <c r="K20" s="9">
        <v>76068.112547328521</v>
      </c>
      <c r="L20" s="9">
        <v>75098.677291385713</v>
      </c>
      <c r="M20" s="9">
        <v>73630.119400035997</v>
      </c>
      <c r="N20" s="9">
        <v>70714.951933370001</v>
      </c>
      <c r="O20" s="9">
        <v>68294.274577265765</v>
      </c>
      <c r="P20" s="9">
        <v>62142.209277909948</v>
      </c>
      <c r="Q20" s="9">
        <v>56898.447411924382</v>
      </c>
      <c r="R20" s="9">
        <v>54064.02299786231</v>
      </c>
      <c r="S20" s="9">
        <v>53933.033579992218</v>
      </c>
      <c r="T20" s="9">
        <v>52844.402049642755</v>
      </c>
      <c r="U20" s="9">
        <v>51244.584170472561</v>
      </c>
      <c r="V20" s="9">
        <v>50038.343992674796</v>
      </c>
      <c r="W20" s="9">
        <v>49344.41448456225</v>
      </c>
      <c r="X20" s="9">
        <v>48864.301248465214</v>
      </c>
      <c r="Y20" s="9">
        <v>48039.551913461823</v>
      </c>
      <c r="Z20" s="9">
        <v>47125.775451392983</v>
      </c>
      <c r="AA20" s="9">
        <v>45793.678826200558</v>
      </c>
      <c r="AB20" s="9">
        <v>44478.332989941598</v>
      </c>
      <c r="AC20" s="9">
        <v>43905.819770671165</v>
      </c>
      <c r="AD20" s="9">
        <v>43929.707962808679</v>
      </c>
      <c r="AE20" s="9">
        <v>44747.284796449123</v>
      </c>
      <c r="AF20" s="9">
        <v>45007.808081467891</v>
      </c>
      <c r="AG20" s="9">
        <v>45216.25560612791</v>
      </c>
      <c r="AH20" s="9">
        <v>44907.49021377624</v>
      </c>
      <c r="AI20" s="9">
        <v>44578.58229655274</v>
      </c>
      <c r="AJ20" s="9">
        <v>44626.980132428987</v>
      </c>
      <c r="AK20" s="9">
        <v>44232.187942836114</v>
      </c>
      <c r="AL20" s="9">
        <v>44099.134678262795</v>
      </c>
      <c r="AM20" s="9">
        <v>43674.485798375055</v>
      </c>
      <c r="AN20" s="9">
        <v>43562.037186563903</v>
      </c>
      <c r="AO20" s="9">
        <v>42891.157848513656</v>
      </c>
      <c r="AP20" s="9">
        <v>42073.804195512377</v>
      </c>
      <c r="AQ20" s="9">
        <v>41009.873817181666</v>
      </c>
      <c r="AR20" s="9">
        <v>40070.908589983272</v>
      </c>
      <c r="AS20" s="9">
        <v>38867.804712213474</v>
      </c>
      <c r="AT20" s="9">
        <v>37623.801410113381</v>
      </c>
      <c r="AU20" s="9">
        <v>36331.033536268893</v>
      </c>
      <c r="AV20" s="9">
        <v>35316.115681269614</v>
      </c>
      <c r="AW20" s="9">
        <v>34347.365049823231</v>
      </c>
      <c r="AX20" s="9">
        <v>33444.932910526812</v>
      </c>
      <c r="AY20" s="9">
        <v>32614.97701036543</v>
      </c>
      <c r="AZ20" s="9">
        <v>31861.361774579607</v>
      </c>
      <c r="BA20" s="9">
        <v>31184.639843657118</v>
      </c>
      <c r="BB20" s="9">
        <v>30584.167497724069</v>
      </c>
      <c r="BC20" s="9">
        <v>30057.388797246698</v>
      </c>
      <c r="BD20" s="9">
        <v>29601.334355076411</v>
      </c>
      <c r="BE20" s="9">
        <v>29210.668868147943</v>
      </c>
      <c r="BF20" s="9">
        <v>28878.369035485</v>
      </c>
      <c r="BG20" s="9">
        <v>28595.080002376882</v>
      </c>
      <c r="BH20" s="9">
        <v>28350.197352661271</v>
      </c>
      <c r="BI20" s="9">
        <v>28131.57015683709</v>
      </c>
      <c r="BJ20" s="9">
        <v>27926.89891101859</v>
      </c>
      <c r="BK20" s="9">
        <v>27724.435888761087</v>
      </c>
      <c r="BL20" s="9">
        <v>27513.924707932849</v>
      </c>
      <c r="BM20" s="9">
        <v>27286.37471122243</v>
      </c>
      <c r="BN20" s="9">
        <v>27034.324489052331</v>
      </c>
      <c r="BO20" s="9">
        <v>26752.159357241249</v>
      </c>
      <c r="BP20" s="9">
        <v>26436.142630773291</v>
      </c>
      <c r="BQ20" s="9">
        <v>26084.57700579716</v>
      </c>
      <c r="BR20" s="9">
        <v>25697.84597343795</v>
      </c>
      <c r="BS20" s="9">
        <v>25278.388880984246</v>
      </c>
      <c r="BT20" s="9">
        <v>24830.40595359603</v>
      </c>
      <c r="BU20" s="9">
        <v>24359.510031969337</v>
      </c>
      <c r="BV20" s="9">
        <v>23872.300302842348</v>
      </c>
      <c r="BW20" s="9">
        <v>23375.923454417338</v>
      </c>
      <c r="BX20" s="9">
        <v>22877.651200208988</v>
      </c>
      <c r="BY20" s="9">
        <v>22384.481222706301</v>
      </c>
      <c r="BZ20" s="9">
        <v>21902.792957397593</v>
      </c>
      <c r="CA20" s="9">
        <v>21438.087002082131</v>
      </c>
      <c r="CB20" s="9">
        <v>20994.78548602491</v>
      </c>
      <c r="CC20" s="9">
        <v>20576.175759382997</v>
      </c>
      <c r="CD20" s="9">
        <v>20184.380743107642</v>
      </c>
    </row>
    <row r="21" spans="1:82">
      <c r="A21" s="8">
        <v>16</v>
      </c>
      <c r="B21" s="9">
        <v>75907.114057326864</v>
      </c>
      <c r="C21" s="9">
        <v>74865.274282639468</v>
      </c>
      <c r="D21" s="9">
        <v>75289.304239571793</v>
      </c>
      <c r="E21" s="9">
        <v>77015.75756665814</v>
      </c>
      <c r="F21" s="9">
        <v>77769.101519759293</v>
      </c>
      <c r="G21" s="9">
        <v>75368.749271956258</v>
      </c>
      <c r="H21" s="9">
        <v>74400.530605902386</v>
      </c>
      <c r="I21" s="9">
        <v>77721.094004831175</v>
      </c>
      <c r="J21" s="9">
        <v>76086.714667517779</v>
      </c>
      <c r="K21" s="9">
        <v>75290.269779675844</v>
      </c>
      <c r="L21" s="9">
        <v>76075.304662305716</v>
      </c>
      <c r="M21" s="9">
        <v>75106.490023277758</v>
      </c>
      <c r="N21" s="9">
        <v>73638.588025365301</v>
      </c>
      <c r="O21" s="9">
        <v>70724.456954689362</v>
      </c>
      <c r="P21" s="9">
        <v>68304.725551785639</v>
      </c>
      <c r="Q21" s="9">
        <v>62154.537603910925</v>
      </c>
      <c r="R21" s="9">
        <v>56912.365032318907</v>
      </c>
      <c r="S21" s="9">
        <v>54078.89624683297</v>
      </c>
      <c r="T21" s="9">
        <v>53948.112901523418</v>
      </c>
      <c r="U21" s="9">
        <v>52859.871376723648</v>
      </c>
      <c r="V21" s="9">
        <v>51260.621669174507</v>
      </c>
      <c r="W21" s="9">
        <v>50054.840062578063</v>
      </c>
      <c r="X21" s="9">
        <v>49361.235407821456</v>
      </c>
      <c r="Y21" s="9">
        <v>48881.389285365251</v>
      </c>
      <c r="Z21" s="9">
        <v>48056.981646723259</v>
      </c>
      <c r="AA21" s="9">
        <v>47143.559471663662</v>
      </c>
      <c r="AB21" s="9">
        <v>45811.90349808288</v>
      </c>
      <c r="AC21" s="9">
        <v>44496.9837699868</v>
      </c>
      <c r="AD21" s="9">
        <v>43924.722885649695</v>
      </c>
      <c r="AE21" s="9">
        <v>43948.728566271413</v>
      </c>
      <c r="AF21" s="9">
        <v>44766.251536635449</v>
      </c>
      <c r="AG21" s="9">
        <v>45026.841283874426</v>
      </c>
      <c r="AH21" s="9">
        <v>45235.365693252184</v>
      </c>
      <c r="AI21" s="9">
        <v>44926.782304948676</v>
      </c>
      <c r="AJ21" s="9">
        <v>44598.056741171182</v>
      </c>
      <c r="AK21" s="9">
        <v>44646.558158201282</v>
      </c>
      <c r="AL21" s="9">
        <v>44251.954846817971</v>
      </c>
      <c r="AM21" s="9">
        <v>44119.035887309947</v>
      </c>
      <c r="AN21" s="9">
        <v>43694.57434621772</v>
      </c>
      <c r="AO21" s="9">
        <v>43582.25043146492</v>
      </c>
      <c r="AP21" s="9">
        <v>42911.596836406825</v>
      </c>
      <c r="AQ21" s="9">
        <v>42094.490450680445</v>
      </c>
      <c r="AR21" s="9">
        <v>41030.845824463511</v>
      </c>
      <c r="AS21" s="9">
        <v>40092.137196672586</v>
      </c>
      <c r="AT21" s="9">
        <v>38889.329843567619</v>
      </c>
      <c r="AU21" s="9">
        <v>37645.622692021396</v>
      </c>
      <c r="AV21" s="9">
        <v>36353.151779805994</v>
      </c>
      <c r="AW21" s="9">
        <v>35338.476823286415</v>
      </c>
      <c r="AX21" s="9">
        <v>34369.955395087491</v>
      </c>
      <c r="AY21" s="9">
        <v>33467.735933174969</v>
      </c>
      <c r="AZ21" s="9">
        <v>32637.975772540121</v>
      </c>
      <c r="BA21" s="9">
        <v>31884.539329691142</v>
      </c>
      <c r="BB21" s="9">
        <v>31207.979770947721</v>
      </c>
      <c r="BC21" s="9">
        <v>30607.654074346821</v>
      </c>
      <c r="BD21" s="9">
        <v>30081.007265917811</v>
      </c>
      <c r="BE21" s="9">
        <v>29625.070948008179</v>
      </c>
      <c r="BF21" s="9">
        <v>29234.51111510487</v>
      </c>
      <c r="BG21" s="9">
        <v>28902.30595003588</v>
      </c>
      <c r="BH21" s="9">
        <v>28619.10234474589</v>
      </c>
      <c r="BI21" s="9">
        <v>28374.297718749771</v>
      </c>
      <c r="BJ21" s="9">
        <v>28155.743099014027</v>
      </c>
      <c r="BK21" s="9">
        <v>27951.140855386322</v>
      </c>
      <c r="BL21" s="9">
        <v>27748.744959985423</v>
      </c>
      <c r="BM21" s="9">
        <v>27538.300437789741</v>
      </c>
      <c r="BN21" s="9">
        <v>27310.817794132359</v>
      </c>
      <c r="BO21" s="9">
        <v>27058.836518081218</v>
      </c>
      <c r="BP21" s="9">
        <v>26776.742535996469</v>
      </c>
      <c r="BQ21" s="9">
        <v>26460.79949996225</v>
      </c>
      <c r="BR21" s="9">
        <v>26109.310167877098</v>
      </c>
      <c r="BS21" s="9">
        <v>25722.657830961751</v>
      </c>
      <c r="BT21" s="9">
        <v>25303.281396272781</v>
      </c>
      <c r="BU21" s="9">
        <v>24855.380460777469</v>
      </c>
      <c r="BV21" s="9">
        <v>24384.567103900743</v>
      </c>
      <c r="BW21" s="9">
        <v>23897.439677839619</v>
      </c>
      <c r="BX21" s="9">
        <v>23401.144019574818</v>
      </c>
      <c r="BY21" s="9">
        <v>22902.951024925242</v>
      </c>
      <c r="BZ21" s="9">
        <v>22409.857635658489</v>
      </c>
      <c r="CA21" s="9">
        <v>21928.24265724283</v>
      </c>
      <c r="CB21" s="9">
        <v>21463.60618984979</v>
      </c>
      <c r="CC21" s="9">
        <v>21020.370010610983</v>
      </c>
      <c r="CD21" s="9">
        <v>20601.821259701952</v>
      </c>
    </row>
    <row r="22" spans="1:82">
      <c r="A22" s="8">
        <v>17</v>
      </c>
      <c r="B22" s="9">
        <v>76497.123627878114</v>
      </c>
      <c r="C22" s="9">
        <v>75905.953869007353</v>
      </c>
      <c r="D22" s="9">
        <v>74854.471137113942</v>
      </c>
      <c r="E22" s="9">
        <v>75296.645549309556</v>
      </c>
      <c r="F22" s="9">
        <v>77023.911562744761</v>
      </c>
      <c r="G22" s="9">
        <v>77777.280688895931</v>
      </c>
      <c r="H22" s="9">
        <v>75378.170490993187</v>
      </c>
      <c r="I22" s="9">
        <v>74410.555996997457</v>
      </c>
      <c r="J22" s="9">
        <v>77730.277923001064</v>
      </c>
      <c r="K22" s="9">
        <v>76096.769577013722</v>
      </c>
      <c r="L22" s="9">
        <v>75300.900245106939</v>
      </c>
      <c r="M22" s="9">
        <v>76085.933784124703</v>
      </c>
      <c r="N22" s="9">
        <v>75117.819893015112</v>
      </c>
      <c r="O22" s="9">
        <v>73650.647728184616</v>
      </c>
      <c r="P22" s="9">
        <v>70737.727458817622</v>
      </c>
      <c r="Q22" s="9">
        <v>68319.116756142757</v>
      </c>
      <c r="R22" s="9">
        <v>62171.221208253308</v>
      </c>
      <c r="S22" s="9">
        <v>56930.991577579283</v>
      </c>
      <c r="T22" s="9">
        <v>54098.682513306456</v>
      </c>
      <c r="U22" s="9">
        <v>53968.104446777186</v>
      </c>
      <c r="V22" s="9">
        <v>52880.290873613965</v>
      </c>
      <c r="W22" s="9">
        <v>51281.715418574502</v>
      </c>
      <c r="X22" s="9">
        <v>50076.47194954005</v>
      </c>
      <c r="Y22" s="9">
        <v>49383.237015023755</v>
      </c>
      <c r="Z22" s="9">
        <v>48903.688641953078</v>
      </c>
      <c r="AA22" s="9">
        <v>48079.677335300832</v>
      </c>
      <c r="AB22" s="9">
        <v>47166.670512300778</v>
      </c>
      <c r="AC22" s="9">
        <v>45835.545131351711</v>
      </c>
      <c r="AD22" s="9">
        <v>44521.140503759161</v>
      </c>
      <c r="AE22" s="9">
        <v>43949.170470122845</v>
      </c>
      <c r="AF22" s="9">
        <v>43973.291814580349</v>
      </c>
      <c r="AG22" s="9">
        <v>44790.705509558524</v>
      </c>
      <c r="AH22" s="9">
        <v>45051.344621337397</v>
      </c>
      <c r="AI22" s="9">
        <v>45259.932740930482</v>
      </c>
      <c r="AJ22" s="9">
        <v>44951.553528848613</v>
      </c>
      <c r="AK22" s="9">
        <v>44623.03408787027</v>
      </c>
      <c r="AL22" s="9">
        <v>44671.637666170427</v>
      </c>
      <c r="AM22" s="9">
        <v>44277.251903209501</v>
      </c>
      <c r="AN22" s="9">
        <v>44144.478541757213</v>
      </c>
      <c r="AO22" s="9">
        <v>43720.235371334478</v>
      </c>
      <c r="AP22" s="9">
        <v>43608.04648681148</v>
      </c>
      <c r="AQ22" s="9">
        <v>42937.66635113713</v>
      </c>
      <c r="AR22" s="9">
        <v>42120.864686290603</v>
      </c>
      <c r="AS22" s="9">
        <v>41057.579530674098</v>
      </c>
      <c r="AT22" s="9">
        <v>40119.192804123668</v>
      </c>
      <c r="AU22" s="9">
        <v>38916.764517114367</v>
      </c>
      <c r="AV22" s="9">
        <v>37673.438472543821</v>
      </c>
      <c r="AW22" s="9">
        <v>36381.352359262266</v>
      </c>
      <c r="AX22" s="9">
        <v>35366.989667789516</v>
      </c>
      <c r="AY22" s="9">
        <v>34398.763549745272</v>
      </c>
      <c r="AZ22" s="9">
        <v>33496.818318031423</v>
      </c>
      <c r="BA22" s="9">
        <v>32667.31052424325</v>
      </c>
      <c r="BB22" s="9">
        <v>31914.104360109741</v>
      </c>
      <c r="BC22" s="9">
        <v>31237.753519912992</v>
      </c>
      <c r="BD22" s="9">
        <v>30637.615760978042</v>
      </c>
      <c r="BE22" s="9">
        <v>30111.13727958074</v>
      </c>
      <c r="BF22" s="9">
        <v>29655.350898104742</v>
      </c>
      <c r="BG22" s="9">
        <v>29264.924287613991</v>
      </c>
      <c r="BH22" s="9">
        <v>28932.837596492187</v>
      </c>
      <c r="BI22" s="9">
        <v>28649.740085783691</v>
      </c>
      <c r="BJ22" s="9">
        <v>28405.031703043933</v>
      </c>
      <c r="BK22" s="9">
        <v>28186.56621050489</v>
      </c>
      <c r="BL22" s="9">
        <v>27982.048628082768</v>
      </c>
      <c r="BM22" s="9">
        <v>27779.735356584599</v>
      </c>
      <c r="BN22" s="9">
        <v>27569.373454708781</v>
      </c>
      <c r="BO22" s="9">
        <v>27341.975128981132</v>
      </c>
      <c r="BP22" s="9">
        <v>27090.081203007852</v>
      </c>
      <c r="BQ22" s="9">
        <v>26808.07852955817</v>
      </c>
      <c r="BR22" s="9">
        <v>26492.231294136531</v>
      </c>
      <c r="BS22" s="9">
        <v>26140.842385955919</v>
      </c>
      <c r="BT22" s="9">
        <v>25754.2948394372</v>
      </c>
      <c r="BU22" s="9">
        <v>25335.026942425389</v>
      </c>
      <c r="BV22" s="9">
        <v>24887.237383010641</v>
      </c>
      <c r="BW22" s="9">
        <v>24416.537120028719</v>
      </c>
      <c r="BX22" s="9">
        <v>23929.523260274349</v>
      </c>
      <c r="BY22" s="9">
        <v>23433.340354221647</v>
      </c>
      <c r="BZ22" s="9">
        <v>22935.25804571106</v>
      </c>
      <c r="CA22" s="9">
        <v>22442.27212585045</v>
      </c>
      <c r="CB22" s="9">
        <v>21960.760403981818</v>
      </c>
      <c r="CC22" s="9">
        <v>21496.222174461938</v>
      </c>
      <c r="CD22" s="9">
        <v>21053.078622162619</v>
      </c>
    </row>
    <row r="23" spans="1:82">
      <c r="A23" s="8">
        <v>18</v>
      </c>
      <c r="B23" s="9">
        <v>75856.477773948456</v>
      </c>
      <c r="C23" s="9">
        <v>76498.145137496962</v>
      </c>
      <c r="D23" s="9">
        <v>75904.558628296043</v>
      </c>
      <c r="E23" s="9">
        <v>74863.915747901861</v>
      </c>
      <c r="F23" s="9">
        <v>75307.622515358293</v>
      </c>
      <c r="G23" s="9">
        <v>77034.277790805645</v>
      </c>
      <c r="H23" s="9">
        <v>77787.567954829457</v>
      </c>
      <c r="I23" s="9">
        <v>75389.875032109456</v>
      </c>
      <c r="J23" s="9">
        <v>74422.890629387766</v>
      </c>
      <c r="K23" s="9">
        <v>77741.483744272409</v>
      </c>
      <c r="L23" s="9">
        <v>76108.943168814963</v>
      </c>
      <c r="M23" s="9">
        <v>75313.684491859123</v>
      </c>
      <c r="N23" s="9">
        <v>76098.61361579306</v>
      </c>
      <c r="O23" s="9">
        <v>75131.284999632509</v>
      </c>
      <c r="P23" s="9">
        <v>73664.918976691144</v>
      </c>
      <c r="Q23" s="9">
        <v>70753.414353574393</v>
      </c>
      <c r="R23" s="9">
        <v>68336.131485178747</v>
      </c>
      <c r="S23" s="9">
        <v>62191.044506655555</v>
      </c>
      <c r="T23" s="9">
        <v>56953.198040514893</v>
      </c>
      <c r="U23" s="9">
        <v>54122.298912415179</v>
      </c>
      <c r="V23" s="9">
        <v>53991.91236661654</v>
      </c>
      <c r="W23" s="9">
        <v>52904.562625525017</v>
      </c>
      <c r="X23" s="9">
        <v>51306.786871198048</v>
      </c>
      <c r="Y23" s="9">
        <v>50102.173150236107</v>
      </c>
      <c r="Z23" s="9">
        <v>49409.354692140019</v>
      </c>
      <c r="AA23" s="9">
        <v>48930.132444861112</v>
      </c>
      <c r="AB23" s="9">
        <v>48106.577651944848</v>
      </c>
      <c r="AC23" s="9">
        <v>47194.055246943411</v>
      </c>
      <c r="AD23" s="9">
        <v>45863.568229989731</v>
      </c>
      <c r="AE23" s="9">
        <v>44549.785896991511</v>
      </c>
      <c r="AF23" s="9">
        <v>43978.14730792521</v>
      </c>
      <c r="AG23" s="9">
        <v>44002.371255242033</v>
      </c>
      <c r="AH23" s="9">
        <v>44819.590704240778</v>
      </c>
      <c r="AI23" s="9">
        <v>45080.245266110411</v>
      </c>
      <c r="AJ23" s="9">
        <v>45288.86830421503</v>
      </c>
      <c r="AK23" s="9">
        <v>44980.712176658562</v>
      </c>
      <c r="AL23" s="9">
        <v>44652.42008996776</v>
      </c>
      <c r="AM23" s="9">
        <v>44701.112929780094</v>
      </c>
      <c r="AN23" s="9">
        <v>44306.972877764259</v>
      </c>
      <c r="AO23" s="9">
        <v>44174.349682249333</v>
      </c>
      <c r="AP23" s="9">
        <v>43750.356649712419</v>
      </c>
      <c r="AQ23" s="9">
        <v>43638.306265330728</v>
      </c>
      <c r="AR23" s="9">
        <v>42968.254822737887</v>
      </c>
      <c r="AS23" s="9">
        <v>42151.827007750413</v>
      </c>
      <c r="AT23" s="9">
        <v>41088.99356038226</v>
      </c>
      <c r="AU23" s="9">
        <v>40151.009843721884</v>
      </c>
      <c r="AV23" s="9">
        <v>38949.066423234355</v>
      </c>
      <c r="AW23" s="9">
        <v>37706.231385221741</v>
      </c>
      <c r="AX23" s="9">
        <v>36414.644763341959</v>
      </c>
      <c r="AY23" s="9">
        <v>35400.68368550302</v>
      </c>
      <c r="AZ23" s="9">
        <v>34432.838210090005</v>
      </c>
      <c r="BA23" s="9">
        <v>33531.246644549596</v>
      </c>
      <c r="BB23" s="9">
        <v>32702.06417012259</v>
      </c>
      <c r="BC23" s="9">
        <v>31949.154381918997</v>
      </c>
      <c r="BD23" s="9">
        <v>31273.07143911266</v>
      </c>
      <c r="BE23" s="9">
        <v>30673.17392880777</v>
      </c>
      <c r="BF23" s="9">
        <v>30146.909447057569</v>
      </c>
      <c r="BG23" s="9">
        <v>29691.312306433312</v>
      </c>
      <c r="BH23" s="9">
        <v>29301.052344313819</v>
      </c>
      <c r="BI23" s="9">
        <v>28969.11232068879</v>
      </c>
      <c r="BJ23" s="9">
        <v>28686.144726089718</v>
      </c>
      <c r="BK23" s="9">
        <v>28441.553010308839</v>
      </c>
      <c r="BL23" s="9">
        <v>28223.194784933847</v>
      </c>
      <c r="BM23" s="9">
        <v>28018.77884475686</v>
      </c>
      <c r="BN23" s="9">
        <v>27816.56509004809</v>
      </c>
      <c r="BO23" s="9">
        <v>27606.303543815899</v>
      </c>
      <c r="BP23" s="9">
        <v>27379.008924916503</v>
      </c>
      <c r="BQ23" s="9">
        <v>27127.224059358057</v>
      </c>
      <c r="BR23" s="9">
        <v>26845.337222472983</v>
      </c>
      <c r="BS23" s="9">
        <v>26529.613455543211</v>
      </c>
      <c r="BT23" s="9">
        <v>26178.355913933461</v>
      </c>
      <c r="BU23" s="9">
        <v>25791.947319987659</v>
      </c>
      <c r="BV23" s="9">
        <v>25372.825100530848</v>
      </c>
      <c r="BW23" s="9">
        <v>24925.18663452466</v>
      </c>
      <c r="BX23" s="9">
        <v>24454.641234295632</v>
      </c>
      <c r="BY23" s="9">
        <v>23967.78414924712</v>
      </c>
      <c r="BZ23" s="9">
        <v>23471.757985715907</v>
      </c>
      <c r="CA23" s="9">
        <v>22973.830470896282</v>
      </c>
      <c r="CB23" s="9">
        <v>22480.99560966183</v>
      </c>
      <c r="CC23" s="9">
        <v>21999.629639583731</v>
      </c>
      <c r="CD23" s="9">
        <v>21535.230556496848</v>
      </c>
    </row>
    <row r="24" spans="1:82">
      <c r="A24" s="8">
        <v>19</v>
      </c>
      <c r="B24" s="9">
        <v>81716.059609399337</v>
      </c>
      <c r="C24" s="9">
        <v>75851.993616355176</v>
      </c>
      <c r="D24" s="9">
        <v>76505.401872989198</v>
      </c>
      <c r="E24" s="9">
        <v>75914.456299848098</v>
      </c>
      <c r="F24" s="9">
        <v>74876.368385635666</v>
      </c>
      <c r="G24" s="9">
        <v>75319.996858177095</v>
      </c>
      <c r="H24" s="9">
        <v>77045.793843242849</v>
      </c>
      <c r="I24" s="9">
        <v>77798.872693402896</v>
      </c>
      <c r="J24" s="9">
        <v>75402.789892932386</v>
      </c>
      <c r="K24" s="9">
        <v>74436.453901195142</v>
      </c>
      <c r="L24" s="9">
        <v>77753.570897695812</v>
      </c>
      <c r="M24" s="9">
        <v>76122.098691098217</v>
      </c>
      <c r="N24" s="9">
        <v>75327.479158464965</v>
      </c>
      <c r="O24" s="9">
        <v>76112.169709806229</v>
      </c>
      <c r="P24" s="9">
        <v>75145.713270440596</v>
      </c>
      <c r="Q24" s="9">
        <v>73680.2295848145</v>
      </c>
      <c r="R24" s="9">
        <v>70770.368889339938</v>
      </c>
      <c r="S24" s="9">
        <v>68354.646525766526</v>
      </c>
      <c r="T24" s="9">
        <v>62212.96790051728</v>
      </c>
      <c r="U24" s="9">
        <v>56978.016277611314</v>
      </c>
      <c r="V24" s="9">
        <v>54148.814724872485</v>
      </c>
      <c r="W24" s="9">
        <v>54018.592522358849</v>
      </c>
      <c r="X24" s="9">
        <v>52931.737690384383</v>
      </c>
      <c r="Y24" s="9">
        <v>51334.901242197404</v>
      </c>
      <c r="Z24" s="9">
        <v>50131.016718038532</v>
      </c>
      <c r="AA24" s="9">
        <v>49438.660518316057</v>
      </c>
      <c r="AB24" s="9">
        <v>48959.788126009676</v>
      </c>
      <c r="AC24" s="9">
        <v>48136.752079646016</v>
      </c>
      <c r="AD24" s="9">
        <v>47224.787305168953</v>
      </c>
      <c r="AE24" s="9">
        <v>45895.059146367639</v>
      </c>
      <c r="AF24" s="9">
        <v>44582.01938332017</v>
      </c>
      <c r="AG24" s="9">
        <v>44010.751748912749</v>
      </c>
      <c r="AH24" s="9">
        <v>44035.052336563997</v>
      </c>
      <c r="AI24" s="9">
        <v>44851.963291009844</v>
      </c>
      <c r="AJ24" s="9">
        <v>45112.58121596773</v>
      </c>
      <c r="AK24" s="9">
        <v>45321.193121188597</v>
      </c>
      <c r="AL24" s="9">
        <v>45013.272648382052</v>
      </c>
      <c r="AM24" s="9">
        <v>44685.223390592844</v>
      </c>
      <c r="AN24" s="9">
        <v>44733.978697138664</v>
      </c>
      <c r="AO24" s="9">
        <v>44340.10844272637</v>
      </c>
      <c r="AP24" s="9">
        <v>44207.630202096188</v>
      </c>
      <c r="AQ24" s="9">
        <v>43783.916016591378</v>
      </c>
      <c r="AR24" s="9">
        <v>43671.997545226724</v>
      </c>
      <c r="AS24" s="9">
        <v>43002.333109860912</v>
      </c>
      <c r="AT24" s="9">
        <v>42186.355206050182</v>
      </c>
      <c r="AU24" s="9">
        <v>41124.07902376444</v>
      </c>
      <c r="AV24" s="9">
        <v>40186.59031788713</v>
      </c>
      <c r="AW24" s="9">
        <v>38985.255495233861</v>
      </c>
      <c r="AX24" s="9">
        <v>37743.041009330147</v>
      </c>
      <c r="AY24" s="9">
        <v>36452.090168380906</v>
      </c>
      <c r="AZ24" s="9">
        <v>35438.635325494368</v>
      </c>
      <c r="BA24" s="9">
        <v>34471.270501770297</v>
      </c>
      <c r="BB24" s="9">
        <v>33570.125554898157</v>
      </c>
      <c r="BC24" s="9">
        <v>32741.353489940098</v>
      </c>
      <c r="BD24" s="9">
        <v>31988.816768472519</v>
      </c>
      <c r="BE24" s="9">
        <v>31313.069871010863</v>
      </c>
      <c r="BF24" s="9">
        <v>30713.472216321148</v>
      </c>
      <c r="BG24" s="9">
        <v>30187.473034491479</v>
      </c>
      <c r="BH24" s="9">
        <v>29732.108417634692</v>
      </c>
      <c r="BI24" s="9">
        <v>29342.050948318218</v>
      </c>
      <c r="BJ24" s="9">
        <v>29010.28678745497</v>
      </c>
      <c r="BK24" s="9">
        <v>28727.47273372973</v>
      </c>
      <c r="BL24" s="9">
        <v>28483.016978676991</v>
      </c>
      <c r="BM24" s="9">
        <v>28264.7824201158</v>
      </c>
      <c r="BN24" s="9">
        <v>28060.48309368121</v>
      </c>
      <c r="BO24" s="9">
        <v>27858.383808689578</v>
      </c>
      <c r="BP24" s="9">
        <v>27648.238790371659</v>
      </c>
      <c r="BQ24" s="9">
        <v>27421.06636154513</v>
      </c>
      <c r="BR24" s="9">
        <v>27169.412262199803</v>
      </c>
      <c r="BS24" s="9">
        <v>26887.66688126661</v>
      </c>
      <c r="BT24" s="9">
        <v>26572.096580564012</v>
      </c>
      <c r="BU24" s="9">
        <v>26221.004998590528</v>
      </c>
      <c r="BV24" s="9">
        <v>25834.77450800997</v>
      </c>
      <c r="BW24" s="9">
        <v>25415.841383891027</v>
      </c>
      <c r="BX24" s="9">
        <v>24968.401186959993</v>
      </c>
      <c r="BY24" s="9">
        <v>24498.06089726463</v>
      </c>
      <c r="BZ24" s="9">
        <v>24011.4130960892</v>
      </c>
      <c r="CA24" s="9">
        <v>23515.597563625321</v>
      </c>
      <c r="CB24" s="9">
        <v>23017.879209182171</v>
      </c>
      <c r="CC24" s="9">
        <v>22525.249380418722</v>
      </c>
      <c r="CD24" s="9">
        <v>22044.081945403552</v>
      </c>
    </row>
    <row r="25" spans="1:82">
      <c r="A25" s="8">
        <v>20</v>
      </c>
      <c r="B25" s="9">
        <v>81781.604493659004</v>
      </c>
      <c r="C25" s="9">
        <v>81705.855129823511</v>
      </c>
      <c r="D25" s="9">
        <v>75861.966756386944</v>
      </c>
      <c r="E25" s="9">
        <v>76514.742582479812</v>
      </c>
      <c r="F25" s="9">
        <v>75926.374696144339</v>
      </c>
      <c r="G25" s="9">
        <v>74889.092260098347</v>
      </c>
      <c r="H25" s="9">
        <v>75332.524701111251</v>
      </c>
      <c r="I25" s="9">
        <v>77057.197116447147</v>
      </c>
      <c r="J25" s="9">
        <v>77809.921313848055</v>
      </c>
      <c r="K25" s="9">
        <v>75415.652925720729</v>
      </c>
      <c r="L25" s="9">
        <v>74449.981771375635</v>
      </c>
      <c r="M25" s="9">
        <v>77765.248586328671</v>
      </c>
      <c r="N25" s="9">
        <v>76134.94862626426</v>
      </c>
      <c r="O25" s="9">
        <v>75340.994766015909</v>
      </c>
      <c r="P25" s="9">
        <v>76125.29836765879</v>
      </c>
      <c r="Q25" s="9">
        <v>75159.803596999991</v>
      </c>
      <c r="R25" s="9">
        <v>73695.278189824588</v>
      </c>
      <c r="S25" s="9">
        <v>70787.300549184496</v>
      </c>
      <c r="T25" s="9">
        <v>68373.384171404905</v>
      </c>
      <c r="U25" s="9">
        <v>62235.753922891105</v>
      </c>
      <c r="V25" s="9">
        <v>57004.2430624919</v>
      </c>
      <c r="W25" s="9">
        <v>54177.044939104322</v>
      </c>
      <c r="X25" s="9">
        <v>54046.952346325546</v>
      </c>
      <c r="Y25" s="9">
        <v>52960.618747250657</v>
      </c>
      <c r="Z25" s="9">
        <v>51364.867028075634</v>
      </c>
      <c r="AA25" s="9">
        <v>50161.813757167482</v>
      </c>
      <c r="AB25" s="9">
        <v>49469.963736068828</v>
      </c>
      <c r="AC25" s="9">
        <v>48991.461113776051</v>
      </c>
      <c r="AD25" s="9">
        <v>48169.005451277531</v>
      </c>
      <c r="AE25" s="9">
        <v>47257.671880918693</v>
      </c>
      <c r="AF25" s="9">
        <v>45928.82768598797</v>
      </c>
      <c r="AG25" s="9">
        <v>44616.655532240671</v>
      </c>
      <c r="AH25" s="9">
        <v>44045.795885459724</v>
      </c>
      <c r="AI25" s="9">
        <v>44070.138531538891</v>
      </c>
      <c r="AJ25" s="9">
        <v>44886.609539360667</v>
      </c>
      <c r="AK25" s="9">
        <v>45147.127055172583</v>
      </c>
      <c r="AL25" s="9">
        <v>45355.670392956235</v>
      </c>
      <c r="AM25" s="9">
        <v>45047.992317428187</v>
      </c>
      <c r="AN25" s="9">
        <v>44720.195741268646</v>
      </c>
      <c r="AO25" s="9">
        <v>44768.976689513569</v>
      </c>
      <c r="AP25" s="9">
        <v>44375.395382990369</v>
      </c>
      <c r="AQ25" s="9">
        <v>44243.048811976099</v>
      </c>
      <c r="AR25" s="9">
        <v>43819.637623417235</v>
      </c>
      <c r="AS25" s="9">
        <v>43707.836051764534</v>
      </c>
      <c r="AT25" s="9">
        <v>43038.615579148594</v>
      </c>
      <c r="AU25" s="9">
        <v>42223.164386898992</v>
      </c>
      <c r="AV25" s="9">
        <v>41161.555308107854</v>
      </c>
      <c r="AW25" s="9">
        <v>40224.656601524432</v>
      </c>
      <c r="AX25" s="9">
        <v>39024.061081672458</v>
      </c>
      <c r="AY25" s="9">
        <v>37782.60473009236</v>
      </c>
      <c r="AZ25" s="9">
        <v>36492.435214918951</v>
      </c>
      <c r="BA25" s="9">
        <v>35479.59700364546</v>
      </c>
      <c r="BB25" s="9">
        <v>34512.818360972044</v>
      </c>
      <c r="BC25" s="9">
        <v>33612.217920803014</v>
      </c>
      <c r="BD25" s="9">
        <v>32783.945568666539</v>
      </c>
      <c r="BE25" s="9">
        <v>32031.861986126707</v>
      </c>
      <c r="BF25" s="9">
        <v>31356.521769010957</v>
      </c>
      <c r="BG25" s="9">
        <v>30757.285124555499</v>
      </c>
      <c r="BH25" s="9">
        <v>30231.603136876802</v>
      </c>
      <c r="BI25" s="9">
        <v>29776.513961226738</v>
      </c>
      <c r="BJ25" s="9">
        <v>29386.693540762921</v>
      </c>
      <c r="BK25" s="9">
        <v>29055.132297184653</v>
      </c>
      <c r="BL25" s="9">
        <v>28772.492534368241</v>
      </c>
      <c r="BM25" s="9">
        <v>28528.18857552878</v>
      </c>
      <c r="BN25" s="9">
        <v>28310.090231469359</v>
      </c>
      <c r="BO25" s="9">
        <v>28105.918450734418</v>
      </c>
      <c r="BP25" s="9">
        <v>27903.944570990439</v>
      </c>
      <c r="BQ25" s="9">
        <v>27693.92845257356</v>
      </c>
      <c r="BR25" s="9">
        <v>27466.893296491249</v>
      </c>
      <c r="BS25" s="9">
        <v>27215.388831682438</v>
      </c>
      <c r="BT25" s="9">
        <v>26933.808387468227</v>
      </c>
      <c r="BU25" s="9">
        <v>26618.420215814578</v>
      </c>
      <c r="BV25" s="9">
        <v>26267.52872323904</v>
      </c>
      <c r="BW25" s="9">
        <v>25881.515922176812</v>
      </c>
      <c r="BX25" s="9">
        <v>25462.816628780049</v>
      </c>
      <c r="BY25" s="9">
        <v>25015.624019664141</v>
      </c>
      <c r="BZ25" s="9">
        <v>24545.541964501601</v>
      </c>
      <c r="CA25" s="9">
        <v>24059.159444954537</v>
      </c>
      <c r="CB25" s="9">
        <v>23563.61239199563</v>
      </c>
      <c r="CC25" s="9">
        <v>23066.161843046651</v>
      </c>
      <c r="CD25" s="9">
        <v>22573.795461955899</v>
      </c>
    </row>
    <row r="26" spans="1:82">
      <c r="A26" s="8">
        <v>21</v>
      </c>
      <c r="B26" s="9">
        <v>82163.988583046914</v>
      </c>
      <c r="C26" s="9">
        <v>81765.797022021245</v>
      </c>
      <c r="D26" s="9">
        <v>81697.238554313837</v>
      </c>
      <c r="E26" s="9">
        <v>75870.253259324993</v>
      </c>
      <c r="F26" s="9">
        <v>76525.091551328893</v>
      </c>
      <c r="G26" s="9">
        <v>75937.261072357564</v>
      </c>
      <c r="H26" s="9">
        <v>74900.824913542034</v>
      </c>
      <c r="I26" s="9">
        <v>75343.954549430389</v>
      </c>
      <c r="J26" s="9">
        <v>77067.250893528399</v>
      </c>
      <c r="K26" s="9">
        <v>77819.488395519234</v>
      </c>
      <c r="L26" s="9">
        <v>75427.239312268794</v>
      </c>
      <c r="M26" s="9">
        <v>74462.25453387099</v>
      </c>
      <c r="N26" s="9">
        <v>77775.315319191039</v>
      </c>
      <c r="O26" s="9">
        <v>76146.293281957944</v>
      </c>
      <c r="P26" s="9">
        <v>75353.03561053671</v>
      </c>
      <c r="Q26" s="9">
        <v>76136.813203876765</v>
      </c>
      <c r="R26" s="9">
        <v>75172.371547431278</v>
      </c>
      <c r="S26" s="9">
        <v>73708.88077943692</v>
      </c>
      <c r="T26" s="9">
        <v>70803.019589168296</v>
      </c>
      <c r="U26" s="9">
        <v>68391.149577995093</v>
      </c>
      <c r="V26" s="9">
        <v>62258.187594423289</v>
      </c>
      <c r="W26" s="9">
        <v>57030.646026666771</v>
      </c>
      <c r="X26" s="9">
        <v>54205.748595949161</v>
      </c>
      <c r="Y26" s="9">
        <v>54075.753142801041</v>
      </c>
      <c r="Z26" s="9">
        <v>52989.965487860172</v>
      </c>
      <c r="AA26" s="9">
        <v>51395.439452533603</v>
      </c>
      <c r="AB26" s="9">
        <v>50193.316346222055</v>
      </c>
      <c r="AC26" s="9">
        <v>49502.015144012432</v>
      </c>
      <c r="AD26" s="9">
        <v>49023.901579761099</v>
      </c>
      <c r="AE26" s="9">
        <v>48202.085634417788</v>
      </c>
      <c r="AF26" s="9">
        <v>47291.453939553146</v>
      </c>
      <c r="AG26" s="9">
        <v>45963.61394025819</v>
      </c>
      <c r="AH26" s="9">
        <v>44652.429437429812</v>
      </c>
      <c r="AI26" s="9">
        <v>44082.012756354277</v>
      </c>
      <c r="AJ26" s="9">
        <v>44106.363145729709</v>
      </c>
      <c r="AK26" s="9">
        <v>44922.266146018897</v>
      </c>
      <c r="AL26" s="9">
        <v>45182.62034410944</v>
      </c>
      <c r="AM26" s="9">
        <v>45391.03813162302</v>
      </c>
      <c r="AN26" s="9">
        <v>45083.607333113701</v>
      </c>
      <c r="AO26" s="9">
        <v>44756.071183851454</v>
      </c>
      <c r="AP26" s="9">
        <v>44804.840205140965</v>
      </c>
      <c r="AQ26" s="9">
        <v>44411.564305105669</v>
      </c>
      <c r="AR26" s="9">
        <v>44279.334318404013</v>
      </c>
      <c r="AS26" s="9">
        <v>43856.24718141117</v>
      </c>
      <c r="AT26" s="9">
        <v>43744.54547474916</v>
      </c>
      <c r="AU26" s="9">
        <v>43075.821629577738</v>
      </c>
      <c r="AV26" s="9">
        <v>42260.969027334737</v>
      </c>
      <c r="AW26" s="9">
        <v>41200.131007381977</v>
      </c>
      <c r="AX26" s="9">
        <v>40263.911841203546</v>
      </c>
      <c r="AY26" s="9">
        <v>39064.179931597129</v>
      </c>
      <c r="AZ26" s="9">
        <v>37823.612790168598</v>
      </c>
      <c r="BA26" s="9">
        <v>36534.36352767222</v>
      </c>
      <c r="BB26" s="9">
        <v>35522.246717484639</v>
      </c>
      <c r="BC26" s="9">
        <v>34556.154349483259</v>
      </c>
      <c r="BD26" s="9">
        <v>33656.191122229895</v>
      </c>
      <c r="BE26" s="9">
        <v>32828.50286994916</v>
      </c>
      <c r="BF26" s="9">
        <v>32076.947848729018</v>
      </c>
      <c r="BG26" s="9">
        <v>31402.080552181382</v>
      </c>
      <c r="BH26" s="9">
        <v>30803.261916174579</v>
      </c>
      <c r="BI26" s="9">
        <v>30277.94507580794</v>
      </c>
      <c r="BJ26" s="9">
        <v>29823.17050849877</v>
      </c>
      <c r="BK26" s="9">
        <v>29433.618102931388</v>
      </c>
      <c r="BL26" s="9">
        <v>29102.283368130749</v>
      </c>
      <c r="BM26" s="9">
        <v>28819.835273811739</v>
      </c>
      <c r="BN26" s="9">
        <v>28575.69562923006</v>
      </c>
      <c r="BO26" s="9">
        <v>28357.742750677258</v>
      </c>
      <c r="BP26" s="9">
        <v>28153.706142604911</v>
      </c>
      <c r="BQ26" s="9">
        <v>27951.865268097157</v>
      </c>
      <c r="BR26" s="9">
        <v>27741.987041531949</v>
      </c>
      <c r="BS26" s="9">
        <v>27515.100809702082</v>
      </c>
      <c r="BT26" s="9">
        <v>27263.761365898521</v>
      </c>
      <c r="BU26" s="9">
        <v>26982.365813656412</v>
      </c>
      <c r="BV26" s="9">
        <v>26667.184877227992</v>
      </c>
      <c r="BW26" s="9">
        <v>26316.524032952642</v>
      </c>
      <c r="BX26" s="9">
        <v>25930.764942378628</v>
      </c>
      <c r="BY26" s="9">
        <v>25512.34067686426</v>
      </c>
      <c r="BZ26" s="9">
        <v>25065.441483972398</v>
      </c>
      <c r="CA26" s="9">
        <v>24595.667363932858</v>
      </c>
      <c r="CB26" s="9">
        <v>24109.602783116959</v>
      </c>
      <c r="CC26" s="9">
        <v>23614.378811923118</v>
      </c>
      <c r="CD26" s="9">
        <v>23117.251568965701</v>
      </c>
    </row>
    <row r="27" spans="1:82">
      <c r="A27" s="8">
        <v>22</v>
      </c>
      <c r="B27" s="9">
        <v>81556.545655853639</v>
      </c>
      <c r="C27" s="9">
        <v>82146.756728178909</v>
      </c>
      <c r="D27" s="9">
        <v>81755.081041422673</v>
      </c>
      <c r="E27" s="9">
        <v>81698.976370589575</v>
      </c>
      <c r="F27" s="9">
        <v>75879.240964132638</v>
      </c>
      <c r="G27" s="9">
        <v>76533.82920727969</v>
      </c>
      <c r="H27" s="9">
        <v>75946.550719259016</v>
      </c>
      <c r="I27" s="9">
        <v>74911.009972091066</v>
      </c>
      <c r="J27" s="9">
        <v>75353.756267475401</v>
      </c>
      <c r="K27" s="9">
        <v>77075.469666986697</v>
      </c>
      <c r="L27" s="9">
        <v>77827.118021017566</v>
      </c>
      <c r="M27" s="9">
        <v>75437.079010114132</v>
      </c>
      <c r="N27" s="9">
        <v>74472.811327513307</v>
      </c>
      <c r="O27" s="9">
        <v>77783.368679022416</v>
      </c>
      <c r="P27" s="9">
        <v>76155.727804911323</v>
      </c>
      <c r="Q27" s="9">
        <v>75363.203895401617</v>
      </c>
      <c r="R27" s="9">
        <v>76146.346266083769</v>
      </c>
      <c r="S27" s="9">
        <v>75183.047116607311</v>
      </c>
      <c r="T27" s="9">
        <v>73720.66706104239</v>
      </c>
      <c r="U27" s="9">
        <v>70817.132850682305</v>
      </c>
      <c r="V27" s="9">
        <v>68407.524779824656</v>
      </c>
      <c r="W27" s="9">
        <v>62279.771162691119</v>
      </c>
      <c r="X27" s="9">
        <v>57056.65913087799</v>
      </c>
      <c r="Y27" s="9">
        <v>54234.323528264882</v>
      </c>
      <c r="Z27" s="9">
        <v>54104.403946197912</v>
      </c>
      <c r="AA27" s="9">
        <v>53019.189543862405</v>
      </c>
      <c r="AB27" s="9">
        <v>51426.015322333449</v>
      </c>
      <c r="AC27" s="9">
        <v>50224.912273383801</v>
      </c>
      <c r="AD27" s="9">
        <v>49534.201585451381</v>
      </c>
      <c r="AE27" s="9">
        <v>49056.498694275506</v>
      </c>
      <c r="AF27" s="9">
        <v>48235.377847866621</v>
      </c>
      <c r="AG27" s="9">
        <v>47325.512754115443</v>
      </c>
      <c r="AH27" s="9">
        <v>45998.783361144713</v>
      </c>
      <c r="AI27" s="9">
        <v>44688.692416541751</v>
      </c>
      <c r="AJ27" s="9">
        <v>44118.752392806251</v>
      </c>
      <c r="AK27" s="9">
        <v>44143.085516253101</v>
      </c>
      <c r="AL27" s="9">
        <v>44958.316321546619</v>
      </c>
      <c r="AM27" s="9">
        <v>45218.457975211801</v>
      </c>
      <c r="AN27" s="9">
        <v>45426.705924116803</v>
      </c>
      <c r="AO27" s="9">
        <v>45119.530121434975</v>
      </c>
      <c r="AP27" s="9">
        <v>44792.264389664691</v>
      </c>
      <c r="AQ27" s="9">
        <v>44840.993249619045</v>
      </c>
      <c r="AR27" s="9">
        <v>44448.039816982928</v>
      </c>
      <c r="AS27" s="9">
        <v>44315.916855054646</v>
      </c>
      <c r="AT27" s="9">
        <v>43893.174421206015</v>
      </c>
      <c r="AU27" s="9">
        <v>43781.561157099939</v>
      </c>
      <c r="AV27" s="9">
        <v>43113.380818693448</v>
      </c>
      <c r="AW27" s="9">
        <v>42299.1896142076</v>
      </c>
      <c r="AX27" s="9">
        <v>41239.212136559567</v>
      </c>
      <c r="AY27" s="9">
        <v>40303.749741670828</v>
      </c>
      <c r="AZ27" s="9">
        <v>39104.987571448699</v>
      </c>
      <c r="BA27" s="9">
        <v>37865.421233761124</v>
      </c>
      <c r="BB27" s="9">
        <v>36577.210188244761</v>
      </c>
      <c r="BC27" s="9">
        <v>35565.90403228964</v>
      </c>
      <c r="BD27" s="9">
        <v>34600.58313499255</v>
      </c>
      <c r="BE27" s="9">
        <v>33701.336008285376</v>
      </c>
      <c r="BF27" s="9">
        <v>32874.303670999681</v>
      </c>
      <c r="BG27" s="9">
        <v>32123.341428515501</v>
      </c>
      <c r="BH27" s="9">
        <v>31449.003503442931</v>
      </c>
      <c r="BI27" s="9">
        <v>30850.65152211802</v>
      </c>
      <c r="BJ27" s="9">
        <v>30325.740845478962</v>
      </c>
      <c r="BK27" s="9">
        <v>29871.314498531909</v>
      </c>
      <c r="BL27" s="9">
        <v>29482.056811216658</v>
      </c>
      <c r="BM27" s="9">
        <v>29150.969075498269</v>
      </c>
      <c r="BN27" s="9">
        <v>28868.72789936015</v>
      </c>
      <c r="BO27" s="9">
        <v>28624.763710384199</v>
      </c>
      <c r="BP27" s="9">
        <v>28406.964659527017</v>
      </c>
      <c r="BQ27" s="9">
        <v>28203.070177134403</v>
      </c>
      <c r="BR27" s="9">
        <v>28001.36918248632</v>
      </c>
      <c r="BS27" s="9">
        <v>27791.636825843132</v>
      </c>
      <c r="BT27" s="9">
        <v>27564.909655256612</v>
      </c>
      <c r="BU27" s="9">
        <v>27313.748423732039</v>
      </c>
      <c r="BV27" s="9">
        <v>27032.554703402602</v>
      </c>
      <c r="BW27" s="9">
        <v>26717.602175985332</v>
      </c>
      <c r="BX27" s="9">
        <v>26367.197639916569</v>
      </c>
      <c r="BY27" s="9">
        <v>25981.72241522777</v>
      </c>
      <c r="BZ27" s="9">
        <v>25563.607592686159</v>
      </c>
      <c r="CA27" s="9">
        <v>25117.04003988325</v>
      </c>
      <c r="CB27" s="9">
        <v>24647.615258871178</v>
      </c>
      <c r="CC27" s="9">
        <v>24161.91244191811</v>
      </c>
      <c r="CD27" s="9">
        <v>23667.056960498441</v>
      </c>
    </row>
    <row r="28" spans="1:82">
      <c r="A28" s="8">
        <v>23</v>
      </c>
      <c r="B28" s="9">
        <v>85374.13980535898</v>
      </c>
      <c r="C28" s="9">
        <v>81536.944008790975</v>
      </c>
      <c r="D28" s="9">
        <v>82139.708533412355</v>
      </c>
      <c r="E28" s="9">
        <v>81753.72739711139</v>
      </c>
      <c r="F28" s="9">
        <v>81700.415540815884</v>
      </c>
      <c r="G28" s="9">
        <v>75885.870969499461</v>
      </c>
      <c r="H28" s="9">
        <v>76540.17687978223</v>
      </c>
      <c r="I28" s="9">
        <v>75953.477655816096</v>
      </c>
      <c r="J28" s="9">
        <v>74918.886542042019</v>
      </c>
      <c r="K28" s="9">
        <v>75361.202417949957</v>
      </c>
      <c r="L28" s="9">
        <v>77081.188442802915</v>
      </c>
      <c r="M28" s="9">
        <v>77832.18404608703</v>
      </c>
      <c r="N28" s="9">
        <v>75444.517563828762</v>
      </c>
      <c r="O28" s="9">
        <v>74481.006632055651</v>
      </c>
      <c r="P28" s="9">
        <v>77788.845815556357</v>
      </c>
      <c r="Q28" s="9">
        <v>76162.680873715784</v>
      </c>
      <c r="R28" s="9">
        <v>75370.934415407828</v>
      </c>
      <c r="S28" s="9">
        <v>76153.373361220874</v>
      </c>
      <c r="T28" s="9">
        <v>75191.297929409106</v>
      </c>
      <c r="U28" s="9">
        <v>73730.101710665942</v>
      </c>
      <c r="V28" s="9">
        <v>70829.068670644498</v>
      </c>
      <c r="W28" s="9">
        <v>68421.897474979371</v>
      </c>
      <c r="X28" s="9">
        <v>62299.770922784388</v>
      </c>
      <c r="Y28" s="9">
        <v>57081.445050591159</v>
      </c>
      <c r="Z28" s="9">
        <v>54261.876256657095</v>
      </c>
      <c r="AA28" s="9">
        <v>54132.027250979314</v>
      </c>
      <c r="AB28" s="9">
        <v>53047.418701771319</v>
      </c>
      <c r="AC28" s="9">
        <v>51455.699822293049</v>
      </c>
      <c r="AD28" s="9">
        <v>50255.692980208092</v>
      </c>
      <c r="AE28" s="9">
        <v>49565.612967112887</v>
      </c>
      <c r="AF28" s="9">
        <v>49088.34588065408</v>
      </c>
      <c r="AG28" s="9">
        <v>48267.969870418368</v>
      </c>
      <c r="AH28" s="9">
        <v>47358.927658715606</v>
      </c>
      <c r="AI28" s="9">
        <v>46033.395271718327</v>
      </c>
      <c r="AJ28" s="9">
        <v>44724.483448534331</v>
      </c>
      <c r="AK28" s="9">
        <v>44155.052693646066</v>
      </c>
      <c r="AL28" s="9">
        <v>44179.3583923771</v>
      </c>
      <c r="AM28" s="9">
        <v>44993.84956426287</v>
      </c>
      <c r="AN28" s="9">
        <v>45253.751168116767</v>
      </c>
      <c r="AO28" s="9">
        <v>45461.805406699947</v>
      </c>
      <c r="AP28" s="9">
        <v>45154.89814872932</v>
      </c>
      <c r="AQ28" s="9">
        <v>44827.917898995249</v>
      </c>
      <c r="AR28" s="9">
        <v>44876.594208391034</v>
      </c>
      <c r="AS28" s="9">
        <v>44483.983177753893</v>
      </c>
      <c r="AT28" s="9">
        <v>44351.968084731576</v>
      </c>
      <c r="AU28" s="9">
        <v>43929.592604420242</v>
      </c>
      <c r="AV28" s="9">
        <v>43818.06715271921</v>
      </c>
      <c r="AW28" s="9">
        <v>43150.470876763662</v>
      </c>
      <c r="AX28" s="9">
        <v>42336.992641843557</v>
      </c>
      <c r="AY28" s="9">
        <v>41277.945793277511</v>
      </c>
      <c r="AZ28" s="9">
        <v>40343.301301008512</v>
      </c>
      <c r="BA28" s="9">
        <v>39145.589960673962</v>
      </c>
      <c r="BB28" s="9">
        <v>37907.10895610437</v>
      </c>
      <c r="BC28" s="9">
        <v>36620.02471048943</v>
      </c>
      <c r="BD28" s="9">
        <v>35609.597376653837</v>
      </c>
      <c r="BE28" s="9">
        <v>34645.112976522709</v>
      </c>
      <c r="BF28" s="9">
        <v>33746.642294712015</v>
      </c>
      <c r="BG28" s="9">
        <v>32920.321036174835</v>
      </c>
      <c r="BH28" s="9">
        <v>32170.001225813889</v>
      </c>
      <c r="BI28" s="9">
        <v>31496.236733580899</v>
      </c>
      <c r="BJ28" s="9">
        <v>30898.389884778138</v>
      </c>
      <c r="BK28" s="9">
        <v>30373.91842057804</v>
      </c>
      <c r="BL28" s="9">
        <v>29919.86810104239</v>
      </c>
      <c r="BM28" s="9">
        <v>29530.928068039502</v>
      </c>
      <c r="BN28" s="9">
        <v>29200.105900531289</v>
      </c>
      <c r="BO28" s="9">
        <v>28918.086533477108</v>
      </c>
      <c r="BP28" s="9">
        <v>28674.309804872981</v>
      </c>
      <c r="BQ28" s="9">
        <v>28456.674620111189</v>
      </c>
      <c r="BR28" s="9">
        <v>28252.931275957399</v>
      </c>
      <c r="BS28" s="9">
        <v>28051.379054919798</v>
      </c>
      <c r="BT28" s="9">
        <v>27841.802142941189</v>
      </c>
      <c r="BU28" s="9">
        <v>27615.24499819168</v>
      </c>
      <c r="BV28" s="9">
        <v>27364.27492948448</v>
      </c>
      <c r="BW28" s="9">
        <v>27083.298434477059</v>
      </c>
      <c r="BX28" s="9">
        <v>26768.59246586564</v>
      </c>
      <c r="BY28" s="9">
        <v>26418.465299694552</v>
      </c>
      <c r="BZ28" s="9">
        <v>26033.297906677748</v>
      </c>
      <c r="CA28" s="9">
        <v>25615.519225762069</v>
      </c>
      <c r="CB28" s="9">
        <v>25169.312431300248</v>
      </c>
      <c r="CC28" s="9">
        <v>24700.268097840089</v>
      </c>
      <c r="CD28" s="9">
        <v>24214.959630790712</v>
      </c>
    </row>
    <row r="29" spans="1:82">
      <c r="A29" s="8">
        <v>24</v>
      </c>
      <c r="B29" s="9">
        <v>83961.619895963799</v>
      </c>
      <c r="C29" s="9">
        <v>85350.520768057497</v>
      </c>
      <c r="D29" s="9">
        <v>81532.80767124577</v>
      </c>
      <c r="E29" s="9">
        <v>82135.056841599115</v>
      </c>
      <c r="F29" s="9">
        <v>81752.407130487671</v>
      </c>
      <c r="G29" s="9">
        <v>81699.396768829698</v>
      </c>
      <c r="H29" s="9">
        <v>75890.306312638175</v>
      </c>
      <c r="I29" s="9">
        <v>76544.321790590417</v>
      </c>
      <c r="J29" s="9">
        <v>75958.236016244846</v>
      </c>
      <c r="K29" s="9">
        <v>74924.647075239336</v>
      </c>
      <c r="L29" s="9">
        <v>75366.51668815728</v>
      </c>
      <c r="M29" s="9">
        <v>77084.695372732385</v>
      </c>
      <c r="N29" s="9">
        <v>77835.011905035499</v>
      </c>
      <c r="O29" s="9">
        <v>75449.841219756709</v>
      </c>
      <c r="P29" s="9">
        <v>74487.130287171865</v>
      </c>
      <c r="Q29" s="9">
        <v>77792.123577665392</v>
      </c>
      <c r="R29" s="9">
        <v>76167.513417863025</v>
      </c>
      <c r="S29" s="9">
        <v>75376.588854335365</v>
      </c>
      <c r="T29" s="9">
        <v>76158.296210498869</v>
      </c>
      <c r="U29" s="9">
        <v>75197.510624075177</v>
      </c>
      <c r="V29" s="9">
        <v>73737.562655091737</v>
      </c>
      <c r="W29" s="9">
        <v>70839.159454198641</v>
      </c>
      <c r="X29" s="9">
        <v>68434.549931390284</v>
      </c>
      <c r="Y29" s="9">
        <v>62318.330339018197</v>
      </c>
      <c r="Z29" s="9">
        <v>57105.028863772706</v>
      </c>
      <c r="AA29" s="9">
        <v>54288.36617806265</v>
      </c>
      <c r="AB29" s="9">
        <v>54158.596546959612</v>
      </c>
      <c r="AC29" s="9">
        <v>53074.629269638128</v>
      </c>
      <c r="AD29" s="9">
        <v>51484.441316084049</v>
      </c>
      <c r="AE29" s="9">
        <v>50285.588769131398</v>
      </c>
      <c r="AF29" s="9">
        <v>49596.174996625487</v>
      </c>
      <c r="AG29" s="9">
        <v>49119.369862087668</v>
      </c>
      <c r="AH29" s="9">
        <v>48299.779599127251</v>
      </c>
      <c r="AI29" s="9">
        <v>47391.604817469452</v>
      </c>
      <c r="AJ29" s="9">
        <v>46067.331724236741</v>
      </c>
      <c r="AK29" s="9">
        <v>44759.66027562668</v>
      </c>
      <c r="AL29" s="9">
        <v>44190.768020251948</v>
      </c>
      <c r="AM29" s="9">
        <v>44215.050002585194</v>
      </c>
      <c r="AN29" s="9">
        <v>45028.771567616626</v>
      </c>
      <c r="AO29" s="9">
        <v>45288.426923602965</v>
      </c>
      <c r="AP29" s="9">
        <v>45496.283515468895</v>
      </c>
      <c r="AQ29" s="9">
        <v>45189.6626841494</v>
      </c>
      <c r="AR29" s="9">
        <v>44862.986570409819</v>
      </c>
      <c r="AS29" s="9">
        <v>44911.61311658765</v>
      </c>
      <c r="AT29" s="9">
        <v>44519.365779678788</v>
      </c>
      <c r="AU29" s="9">
        <v>44387.468863451824</v>
      </c>
      <c r="AV29" s="9">
        <v>43965.482709692806</v>
      </c>
      <c r="AW29" s="9">
        <v>43854.054427880517</v>
      </c>
      <c r="AX29" s="9">
        <v>43187.074576750747</v>
      </c>
      <c r="AY29" s="9">
        <v>42374.34753599923</v>
      </c>
      <c r="AZ29" s="9">
        <v>41316.279454791431</v>
      </c>
      <c r="BA29" s="9">
        <v>40382.495638457694</v>
      </c>
      <c r="BB29" s="9">
        <v>39185.888441970441</v>
      </c>
      <c r="BC29" s="9">
        <v>37948.547456851593</v>
      </c>
      <c r="BD29" s="9">
        <v>36662.646373678203</v>
      </c>
      <c r="BE29" s="9">
        <v>35653.142687634245</v>
      </c>
      <c r="BF29" s="9">
        <v>34689.537505989734</v>
      </c>
      <c r="BG29" s="9">
        <v>33791.883093406141</v>
      </c>
      <c r="BH29" s="9">
        <v>32966.309618325657</v>
      </c>
      <c r="BI29" s="9">
        <v>32216.665697062293</v>
      </c>
      <c r="BJ29" s="9">
        <v>31543.504852469541</v>
      </c>
      <c r="BK29" s="9">
        <v>30946.190162116171</v>
      </c>
      <c r="BL29" s="9">
        <v>30422.18187604515</v>
      </c>
      <c r="BM29" s="9">
        <v>29968.528633086309</v>
      </c>
      <c r="BN29" s="9">
        <v>29579.924622339298</v>
      </c>
      <c r="BO29" s="9">
        <v>29249.38400865861</v>
      </c>
      <c r="BP29" s="9">
        <v>28967.600440598748</v>
      </c>
      <c r="BQ29" s="9">
        <v>28724.02359735909</v>
      </c>
      <c r="BR29" s="9">
        <v>28506.5636245073</v>
      </c>
      <c r="BS29" s="9">
        <v>28302.982170868083</v>
      </c>
      <c r="BT29" s="9">
        <v>28101.589340599123</v>
      </c>
      <c r="BU29" s="9">
        <v>27892.178750713902</v>
      </c>
      <c r="BV29" s="9">
        <v>27665.803111408379</v>
      </c>
      <c r="BW29" s="9">
        <v>27415.036566418119</v>
      </c>
      <c r="BX29" s="9">
        <v>27134.29074406797</v>
      </c>
      <c r="BY29" s="9">
        <v>26819.845999129058</v>
      </c>
      <c r="BZ29" s="9">
        <v>26470.012137320919</v>
      </c>
      <c r="CA29" s="9">
        <v>26085.16975274276</v>
      </c>
      <c r="CB29" s="9">
        <v>25667.745528049079</v>
      </c>
      <c r="CC29" s="9">
        <v>25221.918775008628</v>
      </c>
      <c r="CD29" s="9">
        <v>24753.274920526252</v>
      </c>
    </row>
    <row r="30" spans="1:82">
      <c r="A30" s="8">
        <v>25</v>
      </c>
      <c r="B30" s="9">
        <v>88337.566488385317</v>
      </c>
      <c r="C30" s="9">
        <v>83931.570090910012</v>
      </c>
      <c r="D30" s="9">
        <v>85337.565263387805</v>
      </c>
      <c r="E30" s="9">
        <v>81527.609496273479</v>
      </c>
      <c r="F30" s="9">
        <v>82131.392626384826</v>
      </c>
      <c r="G30" s="9">
        <v>81749.555072318442</v>
      </c>
      <c r="H30" s="9">
        <v>81696.872870453983</v>
      </c>
      <c r="I30" s="9">
        <v>75893.399484921509</v>
      </c>
      <c r="J30" s="9">
        <v>76547.134184862953</v>
      </c>
      <c r="K30" s="9">
        <v>75961.696168543422</v>
      </c>
      <c r="L30" s="9">
        <v>74929.153678908799</v>
      </c>
      <c r="M30" s="9">
        <v>75370.584612388266</v>
      </c>
      <c r="N30" s="9">
        <v>77086.930703829858</v>
      </c>
      <c r="O30" s="9">
        <v>77836.570818309061</v>
      </c>
      <c r="P30" s="9">
        <v>75453.975784302704</v>
      </c>
      <c r="Q30" s="9">
        <v>74492.104552941018</v>
      </c>
      <c r="R30" s="9">
        <v>77794.200964547155</v>
      </c>
      <c r="S30" s="9">
        <v>76171.202777189901</v>
      </c>
      <c r="T30" s="9">
        <v>75381.138950553839</v>
      </c>
      <c r="U30" s="9">
        <v>76162.117564296015</v>
      </c>
      <c r="V30" s="9">
        <v>75202.668727097276</v>
      </c>
      <c r="W30" s="9">
        <v>73744.018507034809</v>
      </c>
      <c r="X30" s="9">
        <v>70848.325057766706</v>
      </c>
      <c r="Y30" s="9">
        <v>68446.350820949185</v>
      </c>
      <c r="Z30" s="9">
        <v>62336.185256701719</v>
      </c>
      <c r="AA30" s="9">
        <v>57128.033157248166</v>
      </c>
      <c r="AB30" s="9">
        <v>54314.352087333638</v>
      </c>
      <c r="AC30" s="9">
        <v>54184.678816702784</v>
      </c>
      <c r="AD30" s="9">
        <v>53101.384918349024</v>
      </c>
      <c r="AE30" s="9">
        <v>51512.773943629116</v>
      </c>
      <c r="AF30" s="9">
        <v>50315.113357656024</v>
      </c>
      <c r="AG30" s="9">
        <v>49626.393202562329</v>
      </c>
      <c r="AH30" s="9">
        <v>49150.073075420834</v>
      </c>
      <c r="AI30" s="9">
        <v>48331.297658901385</v>
      </c>
      <c r="AJ30" s="9">
        <v>47424.020562902791</v>
      </c>
      <c r="AK30" s="9">
        <v>46101.043908557469</v>
      </c>
      <c r="AL30" s="9">
        <v>44794.648947930589</v>
      </c>
      <c r="AM30" s="9">
        <v>44226.31789088621</v>
      </c>
      <c r="AN30" s="9">
        <v>44250.588546260813</v>
      </c>
      <c r="AO30" s="9">
        <v>45063.539855290539</v>
      </c>
      <c r="AP30" s="9">
        <v>45322.957844211902</v>
      </c>
      <c r="AQ30" s="9">
        <v>45530.626682125177</v>
      </c>
      <c r="AR30" s="9">
        <v>45224.31039263244</v>
      </c>
      <c r="AS30" s="9">
        <v>44897.956685853904</v>
      </c>
      <c r="AT30" s="9">
        <v>44946.545911785346</v>
      </c>
      <c r="AU30" s="9">
        <v>44554.681289123502</v>
      </c>
      <c r="AV30" s="9">
        <v>44422.917591443809</v>
      </c>
      <c r="AW30" s="9">
        <v>44001.33987038528</v>
      </c>
      <c r="AX30" s="9">
        <v>43890.023325341084</v>
      </c>
      <c r="AY30" s="9">
        <v>43223.681972847306</v>
      </c>
      <c r="AZ30" s="9">
        <v>42411.729759274007</v>
      </c>
      <c r="BA30" s="9">
        <v>41354.666796364152</v>
      </c>
      <c r="BB30" s="9">
        <v>40421.767814160354</v>
      </c>
      <c r="BC30" s="9">
        <v>39226.291627544182</v>
      </c>
      <c r="BD30" s="9">
        <v>37990.117313465227</v>
      </c>
      <c r="BE30" s="9">
        <v>36705.425882259573</v>
      </c>
      <c r="BF30" s="9">
        <v>35696.868401750107</v>
      </c>
      <c r="BG30" s="9">
        <v>34734.163886224502</v>
      </c>
      <c r="BH30" s="9">
        <v>33837.345903313319</v>
      </c>
      <c r="BI30" s="9">
        <v>33012.539079399357</v>
      </c>
      <c r="BJ30" s="9">
        <v>32263.588647797871</v>
      </c>
      <c r="BK30" s="9">
        <v>31591.047847552029</v>
      </c>
      <c r="BL30" s="9">
        <v>30994.280584180968</v>
      </c>
      <c r="BM30" s="9">
        <v>30470.749709456039</v>
      </c>
      <c r="BN30" s="9">
        <v>30017.50683464242</v>
      </c>
      <c r="BO30" s="9">
        <v>29629.251306748462</v>
      </c>
      <c r="BP30" s="9">
        <v>29299.003994880379</v>
      </c>
      <c r="BQ30" s="9">
        <v>29017.46738973436</v>
      </c>
      <c r="BR30" s="9">
        <v>28774.101138447812</v>
      </c>
      <c r="BS30" s="9">
        <v>28556.826751883818</v>
      </c>
      <c r="BT30" s="9">
        <v>28353.417342065222</v>
      </c>
      <c r="BU30" s="9">
        <v>28152.193926921042</v>
      </c>
      <c r="BV30" s="9">
        <v>27942.95962237522</v>
      </c>
      <c r="BW30" s="9">
        <v>27716.775437870157</v>
      </c>
      <c r="BX30" s="9">
        <v>27466.222379065111</v>
      </c>
      <c r="BY30" s="9">
        <v>27185.717212344069</v>
      </c>
      <c r="BZ30" s="9">
        <v>26871.54368504477</v>
      </c>
      <c r="CA30" s="9">
        <v>26522.013108300882</v>
      </c>
      <c r="CB30" s="9">
        <v>26137.505663597789</v>
      </c>
      <c r="CC30" s="9">
        <v>25720.44573295159</v>
      </c>
      <c r="CD30" s="9">
        <v>25275.008717273588</v>
      </c>
    </row>
    <row r="31" spans="1:82">
      <c r="A31" s="8">
        <v>26</v>
      </c>
      <c r="B31" s="9">
        <v>85833.505168661242</v>
      </c>
      <c r="C31" s="9">
        <v>88308.134682039672</v>
      </c>
      <c r="D31" s="9">
        <v>83907.751347726502</v>
      </c>
      <c r="E31" s="9">
        <v>85325.787861757562</v>
      </c>
      <c r="F31" s="9">
        <v>81522.651039540418</v>
      </c>
      <c r="G31" s="9">
        <v>82125.405349154636</v>
      </c>
      <c r="H31" s="9">
        <v>81744.41293517864</v>
      </c>
      <c r="I31" s="9">
        <v>81692.08785004013</v>
      </c>
      <c r="J31" s="9">
        <v>75894.305483310774</v>
      </c>
      <c r="K31" s="9">
        <v>76547.78115957907</v>
      </c>
      <c r="L31" s="9">
        <v>75963.021348930633</v>
      </c>
      <c r="M31" s="9">
        <v>74931.558573061135</v>
      </c>
      <c r="N31" s="9">
        <v>75372.573441594781</v>
      </c>
      <c r="O31" s="9">
        <v>77087.1016209839</v>
      </c>
      <c r="P31" s="9">
        <v>77836.087369901565</v>
      </c>
      <c r="Q31" s="9">
        <v>75456.108798665868</v>
      </c>
      <c r="R31" s="9">
        <v>74495.108947353729</v>
      </c>
      <c r="S31" s="9">
        <v>77794.316821243512</v>
      </c>
      <c r="T31" s="9">
        <v>76172.965568125946</v>
      </c>
      <c r="U31" s="9">
        <v>75383.792489637766</v>
      </c>
      <c r="V31" s="9">
        <v>76164.065445264365</v>
      </c>
      <c r="W31" s="9">
        <v>75205.982292963876</v>
      </c>
      <c r="X31" s="9">
        <v>73748.661948490291</v>
      </c>
      <c r="Y31" s="9">
        <v>70855.714161018288</v>
      </c>
      <c r="Z31" s="9">
        <v>68456.40564656994</v>
      </c>
      <c r="AA31" s="9">
        <v>62352.333198612905</v>
      </c>
      <c r="AB31" s="9">
        <v>57149.363535437136</v>
      </c>
      <c r="AC31" s="9">
        <v>54338.687952142078</v>
      </c>
      <c r="AD31" s="9">
        <v>54209.130898450196</v>
      </c>
      <c r="AE31" s="9">
        <v>53126.53421865077</v>
      </c>
      <c r="AF31" s="9">
        <v>51539.520506630557</v>
      </c>
      <c r="AG31" s="9">
        <v>50343.070928666231</v>
      </c>
      <c r="AH31" s="9">
        <v>49655.062591566093</v>
      </c>
      <c r="AI31" s="9">
        <v>49179.245272102962</v>
      </c>
      <c r="AJ31" s="9">
        <v>48361.301990072112</v>
      </c>
      <c r="AK31" s="9">
        <v>47454.939240298932</v>
      </c>
      <c r="AL31" s="9">
        <v>46133.274547223322</v>
      </c>
      <c r="AM31" s="9">
        <v>44828.170730522397</v>
      </c>
      <c r="AN31" s="9">
        <v>44260.416095385313</v>
      </c>
      <c r="AO31" s="9">
        <v>44284.691639485631</v>
      </c>
      <c r="AP31" s="9">
        <v>45096.891032715503</v>
      </c>
      <c r="AQ31" s="9">
        <v>45356.088908620324</v>
      </c>
      <c r="AR31" s="9">
        <v>45563.587266392336</v>
      </c>
      <c r="AS31" s="9">
        <v>45257.591052661337</v>
      </c>
      <c r="AT31" s="9">
        <v>44931.575007488471</v>
      </c>
      <c r="AU31" s="9">
        <v>44980.14359851637</v>
      </c>
      <c r="AV31" s="9">
        <v>44588.67633886102</v>
      </c>
      <c r="AW31" s="9">
        <v>44457.061569915473</v>
      </c>
      <c r="AX31" s="9">
        <v>44035.906340822148</v>
      </c>
      <c r="AY31" s="9">
        <v>43924.717101863011</v>
      </c>
      <c r="AZ31" s="9">
        <v>43259.026355390335</v>
      </c>
      <c r="BA31" s="9">
        <v>42447.859682397939</v>
      </c>
      <c r="BB31" s="9">
        <v>41391.810325930564</v>
      </c>
      <c r="BC31" s="9">
        <v>40459.80482932317</v>
      </c>
      <c r="BD31" s="9">
        <v>39265.465690128505</v>
      </c>
      <c r="BE31" s="9">
        <v>38030.462939330551</v>
      </c>
      <c r="BF31" s="9">
        <v>36746.984798902413</v>
      </c>
      <c r="BG31" s="9">
        <v>35739.378637448659</v>
      </c>
      <c r="BH31" s="9">
        <v>34777.579612487316</v>
      </c>
      <c r="BI31" s="9">
        <v>33881.602827491588</v>
      </c>
      <c r="BJ31" s="9">
        <v>33057.567494126779</v>
      </c>
      <c r="BK31" s="9">
        <v>32309.315576062501</v>
      </c>
      <c r="BL31" s="9">
        <v>31637.400113455893</v>
      </c>
      <c r="BM31" s="9">
        <v>31041.185912926441</v>
      </c>
      <c r="BN31" s="9">
        <v>30518.138479409681</v>
      </c>
      <c r="BO31" s="9">
        <v>30065.312439921567</v>
      </c>
      <c r="BP31" s="9">
        <v>29677.412311076281</v>
      </c>
      <c r="BQ31" s="9">
        <v>29347.465650289669</v>
      </c>
      <c r="BR31" s="9">
        <v>29066.183735882172</v>
      </c>
      <c r="BS31" s="9">
        <v>28823.036099472381</v>
      </c>
      <c r="BT31" s="9">
        <v>28605.955498718489</v>
      </c>
      <c r="BU31" s="9">
        <v>28402.726371300891</v>
      </c>
      <c r="BV31" s="9">
        <v>28201.680501687799</v>
      </c>
      <c r="BW31" s="9">
        <v>27992.630361997522</v>
      </c>
      <c r="BX31" s="9">
        <v>27766.64512205376</v>
      </c>
      <c r="BY31" s="9">
        <v>27516.312520540872</v>
      </c>
      <c r="BZ31" s="9">
        <v>27236.054350468752</v>
      </c>
      <c r="CA31" s="9">
        <v>26922.157661506193</v>
      </c>
      <c r="CB31" s="9">
        <v>26572.93520703648</v>
      </c>
      <c r="CC31" s="9">
        <v>26188.766724112662</v>
      </c>
      <c r="CD31" s="9">
        <v>25772.07429690889</v>
      </c>
    </row>
    <row r="32" spans="1:82">
      <c r="A32" s="8">
        <v>27</v>
      </c>
      <c r="B32" s="9">
        <v>87502.934446995961</v>
      </c>
      <c r="C32" s="9">
        <v>85798.688915350547</v>
      </c>
      <c r="D32" s="9">
        <v>88293.49893940553</v>
      </c>
      <c r="E32" s="9">
        <v>83895.111022491881</v>
      </c>
      <c r="F32" s="9">
        <v>85314.441452988176</v>
      </c>
      <c r="G32" s="9">
        <v>81515.607764441404</v>
      </c>
      <c r="H32" s="9">
        <v>82117.365721261041</v>
      </c>
      <c r="I32" s="9">
        <v>81737.244242289336</v>
      </c>
      <c r="J32" s="9">
        <v>81685.303443053912</v>
      </c>
      <c r="K32" s="9">
        <v>75893.219772984507</v>
      </c>
      <c r="L32" s="9">
        <v>76546.463658648383</v>
      </c>
      <c r="M32" s="9">
        <v>75962.405948029991</v>
      </c>
      <c r="N32" s="9">
        <v>74932.044528442391</v>
      </c>
      <c r="O32" s="9">
        <v>75372.671969861403</v>
      </c>
      <c r="P32" s="9">
        <v>77085.41914934176</v>
      </c>
      <c r="Q32" s="9">
        <v>77833.781457832723</v>
      </c>
      <c r="R32" s="9">
        <v>75456.430291337791</v>
      </c>
      <c r="S32" s="9">
        <v>74496.323177484141</v>
      </c>
      <c r="T32" s="9">
        <v>77792.687467041134</v>
      </c>
      <c r="U32" s="9">
        <v>76172.998738549097</v>
      </c>
      <c r="V32" s="9">
        <v>75384.736322082186</v>
      </c>
      <c r="W32" s="9">
        <v>76164.335525654489</v>
      </c>
      <c r="X32" s="9">
        <v>75207.632437144071</v>
      </c>
      <c r="Y32" s="9">
        <v>73751.657418778894</v>
      </c>
      <c r="Z32" s="9">
        <v>70861.457355028979</v>
      </c>
      <c r="AA32" s="9">
        <v>68464.814086300787</v>
      </c>
      <c r="AB32" s="9">
        <v>62366.800566261532</v>
      </c>
      <c r="AC32" s="9">
        <v>57168.983988328153</v>
      </c>
      <c r="AD32" s="9">
        <v>54361.302513641211</v>
      </c>
      <c r="AE32" s="9">
        <v>54231.879600045999</v>
      </c>
      <c r="AF32" s="9">
        <v>53149.992978723982</v>
      </c>
      <c r="AG32" s="9">
        <v>51564.577258948222</v>
      </c>
      <c r="AH32" s="9">
        <v>50369.342781113199</v>
      </c>
      <c r="AI32" s="9">
        <v>49682.055457369141</v>
      </c>
      <c r="AJ32" s="9">
        <v>49206.752202205374</v>
      </c>
      <c r="AK32" s="9">
        <v>48389.64780824499</v>
      </c>
      <c r="AL32" s="9">
        <v>47484.204511184624</v>
      </c>
      <c r="AM32" s="9">
        <v>46163.850964058431</v>
      </c>
      <c r="AN32" s="9">
        <v>44860.036842726549</v>
      </c>
      <c r="AO32" s="9">
        <v>44292.86626130456</v>
      </c>
      <c r="AP32" s="9">
        <v>44317.162095570478</v>
      </c>
      <c r="AQ32" s="9">
        <v>45128.636052451751</v>
      </c>
      <c r="AR32" s="9">
        <v>45387.632820003884</v>
      </c>
      <c r="AS32" s="9">
        <v>45594.97907839805</v>
      </c>
      <c r="AT32" s="9">
        <v>45289.313722852487</v>
      </c>
      <c r="AU32" s="9">
        <v>44963.645602533688</v>
      </c>
      <c r="AV32" s="9">
        <v>45012.209446622554</v>
      </c>
      <c r="AW32" s="9">
        <v>44621.148438280848</v>
      </c>
      <c r="AX32" s="9">
        <v>44489.695440239084</v>
      </c>
      <c r="AY32" s="9">
        <v>44068.970654648248</v>
      </c>
      <c r="AZ32" s="9">
        <v>43957.921613463186</v>
      </c>
      <c r="BA32" s="9">
        <v>43292.884767737778</v>
      </c>
      <c r="BB32" s="9">
        <v>42482.50396407731</v>
      </c>
      <c r="BC32" s="9">
        <v>41427.463680143803</v>
      </c>
      <c r="BD32" s="9">
        <v>40496.34871293333</v>
      </c>
      <c r="BE32" s="9">
        <v>39303.138262382839</v>
      </c>
      <c r="BF32" s="9">
        <v>38069.29721393394</v>
      </c>
      <c r="BG32" s="9">
        <v>36787.020817788209</v>
      </c>
      <c r="BH32" s="9">
        <v>35780.358951483955</v>
      </c>
      <c r="BI32" s="9">
        <v>34819.458664436759</v>
      </c>
      <c r="BJ32" s="9">
        <v>33924.317036580644</v>
      </c>
      <c r="BK32" s="9">
        <v>33101.048049108053</v>
      </c>
      <c r="BL32" s="9">
        <v>32353.490540847171</v>
      </c>
      <c r="BM32" s="9">
        <v>31682.197433973841</v>
      </c>
      <c r="BN32" s="9">
        <v>31086.53449254411</v>
      </c>
      <c r="BO32" s="9">
        <v>30563.969889447391</v>
      </c>
      <c r="BP32" s="9">
        <v>30111.561270119651</v>
      </c>
      <c r="BQ32" s="9">
        <v>29724.01826811508</v>
      </c>
      <c r="BR32" s="9">
        <v>29394.375032656841</v>
      </c>
      <c r="BS32" s="9">
        <v>29113.351472441878</v>
      </c>
      <c r="BT32" s="9">
        <v>28870.42680672737</v>
      </c>
      <c r="BU32" s="9">
        <v>28653.544794881142</v>
      </c>
      <c r="BV32" s="9">
        <v>28450.500937245277</v>
      </c>
      <c r="BW32" s="9">
        <v>28249.637520271921</v>
      </c>
      <c r="BX32" s="9">
        <v>28040.776129465528</v>
      </c>
      <c r="BY32" s="9">
        <v>27814.993870746359</v>
      </c>
      <c r="BZ32" s="9">
        <v>27564.885018409477</v>
      </c>
      <c r="CA32" s="9">
        <v>27284.876231688788</v>
      </c>
      <c r="CB32" s="9">
        <v>26971.257742712602</v>
      </c>
      <c r="CC32" s="9">
        <v>26622.343674637108</v>
      </c>
      <c r="CD32" s="9">
        <v>26238.513299062412</v>
      </c>
    </row>
    <row r="33" spans="1:82">
      <c r="A33" s="8">
        <v>28</v>
      </c>
      <c r="B33" s="9">
        <v>86927.916042735858</v>
      </c>
      <c r="C33" s="9">
        <v>87456.073988101256</v>
      </c>
      <c r="D33" s="9">
        <v>85757.819385785639</v>
      </c>
      <c r="E33" s="9">
        <v>88274.846020905446</v>
      </c>
      <c r="F33" s="9">
        <v>83883.304067970254</v>
      </c>
      <c r="G33" s="9">
        <v>85301.501479636092</v>
      </c>
      <c r="H33" s="9">
        <v>81506.9639148149</v>
      </c>
      <c r="I33" s="9">
        <v>82107.761087309394</v>
      </c>
      <c r="J33" s="9">
        <v>81728.530182106362</v>
      </c>
      <c r="K33" s="9">
        <v>81676.997171880008</v>
      </c>
      <c r="L33" s="9">
        <v>75890.584663178364</v>
      </c>
      <c r="M33" s="9">
        <v>76543.624106615549</v>
      </c>
      <c r="N33" s="9">
        <v>75960.286313353645</v>
      </c>
      <c r="O33" s="9">
        <v>74931.039356181835</v>
      </c>
      <c r="P33" s="9">
        <v>75371.307712897978</v>
      </c>
      <c r="Q33" s="9">
        <v>77082.317700927437</v>
      </c>
      <c r="R33" s="9">
        <v>77830.0883926799</v>
      </c>
      <c r="S33" s="9">
        <v>75455.35894868811</v>
      </c>
      <c r="T33" s="9">
        <v>74496.157670634973</v>
      </c>
      <c r="U33" s="9">
        <v>77789.73731826662</v>
      </c>
      <c r="V33" s="9">
        <v>76171.714559973538</v>
      </c>
      <c r="W33" s="9">
        <v>75384.374958367785</v>
      </c>
      <c r="X33" s="9">
        <v>76163.332818536262</v>
      </c>
      <c r="Y33" s="9">
        <v>75208.015289413364</v>
      </c>
      <c r="Z33" s="9">
        <v>73753.389931622864</v>
      </c>
      <c r="AA33" s="9">
        <v>70865.921228867082</v>
      </c>
      <c r="AB33" s="9">
        <v>68471.92695012175</v>
      </c>
      <c r="AC33" s="9">
        <v>62379.904143951295</v>
      </c>
      <c r="AD33" s="9">
        <v>57187.182323439258</v>
      </c>
      <c r="AE33" s="9">
        <v>54382.466888219467</v>
      </c>
      <c r="AF33" s="9">
        <v>54253.192439343351</v>
      </c>
      <c r="AG33" s="9">
        <v>53172.020233410527</v>
      </c>
      <c r="AH33" s="9">
        <v>51588.192730398892</v>
      </c>
      <c r="AI33" s="9">
        <v>50394.168898520977</v>
      </c>
      <c r="AJ33" s="9">
        <v>49707.605671820478</v>
      </c>
      <c r="AK33" s="9">
        <v>49232.822630089358</v>
      </c>
      <c r="AL33" s="9">
        <v>48416.557260173671</v>
      </c>
      <c r="AM33" s="9">
        <v>47512.031577910442</v>
      </c>
      <c r="AN33" s="9">
        <v>46192.97968854654</v>
      </c>
      <c r="AO33" s="9">
        <v>44890.445343492655</v>
      </c>
      <c r="AP33" s="9">
        <v>44323.861220662715</v>
      </c>
      <c r="AQ33" s="9">
        <v>44348.190019993453</v>
      </c>
      <c r="AR33" s="9">
        <v>45158.965480627856</v>
      </c>
      <c r="AS33" s="9">
        <v>45417.778241983237</v>
      </c>
      <c r="AT33" s="9">
        <v>45624.988608892112</v>
      </c>
      <c r="AU33" s="9">
        <v>45319.660665087154</v>
      </c>
      <c r="AV33" s="9">
        <v>44994.346438474829</v>
      </c>
      <c r="AW33" s="9">
        <v>45042.918549603681</v>
      </c>
      <c r="AX33" s="9">
        <v>44652.268150085103</v>
      </c>
      <c r="AY33" s="9">
        <v>44520.98619905654</v>
      </c>
      <c r="AZ33" s="9">
        <v>44100.695207023731</v>
      </c>
      <c r="BA33" s="9">
        <v>43989.795762051857</v>
      </c>
      <c r="BB33" s="9">
        <v>43325.410722346351</v>
      </c>
      <c r="BC33" s="9">
        <v>42515.810313092123</v>
      </c>
      <c r="BD33" s="9">
        <v>41461.768059854381</v>
      </c>
      <c r="BE33" s="9">
        <v>40531.534682917023</v>
      </c>
      <c r="BF33" s="9">
        <v>39339.437878694225</v>
      </c>
      <c r="BG33" s="9">
        <v>38106.742020292171</v>
      </c>
      <c r="BH33" s="9">
        <v>36825.649191175908</v>
      </c>
      <c r="BI33" s="9">
        <v>35819.91893360961</v>
      </c>
      <c r="BJ33" s="9">
        <v>34859.905231647746</v>
      </c>
      <c r="BK33" s="9">
        <v>33965.587628225039</v>
      </c>
      <c r="BL33" s="9">
        <v>33143.075061025724</v>
      </c>
      <c r="BM33" s="9">
        <v>32396.203383555927</v>
      </c>
      <c r="BN33" s="9">
        <v>31725.525465971339</v>
      </c>
      <c r="BO33" s="9">
        <v>31130.408067855711</v>
      </c>
      <c r="BP33" s="9">
        <v>30608.322022110951</v>
      </c>
      <c r="BQ33" s="9">
        <v>30156.327972170198</v>
      </c>
      <c r="BR33" s="9">
        <v>29769.140588376147</v>
      </c>
      <c r="BS33" s="9">
        <v>29439.800485757703</v>
      </c>
      <c r="BT33" s="9">
        <v>29159.036014054473</v>
      </c>
      <c r="BU33" s="9">
        <v>28916.335851705851</v>
      </c>
      <c r="BV33" s="9">
        <v>28699.65448357525</v>
      </c>
      <c r="BW33" s="9">
        <v>28496.798182163977</v>
      </c>
      <c r="BX33" s="9">
        <v>28296.119448755482</v>
      </c>
      <c r="BY33" s="9">
        <v>28087.44872306141</v>
      </c>
      <c r="BZ33" s="9">
        <v>27861.870811758861</v>
      </c>
      <c r="CA33" s="9">
        <v>27611.986321486722</v>
      </c>
      <c r="CB33" s="9">
        <v>27332.22661646652</v>
      </c>
      <c r="CC33" s="9">
        <v>27018.884994884269</v>
      </c>
      <c r="CD33" s="9">
        <v>26670.276884375788</v>
      </c>
    </row>
    <row r="34" spans="1:82">
      <c r="A34" s="8">
        <v>29</v>
      </c>
      <c r="B34" s="9">
        <v>87202.314318523131</v>
      </c>
      <c r="C34" s="9">
        <v>86874.237099062477</v>
      </c>
      <c r="D34" s="9">
        <v>87416.799911218157</v>
      </c>
      <c r="E34" s="9">
        <v>85738.278634668604</v>
      </c>
      <c r="F34" s="9">
        <v>88255.540248877864</v>
      </c>
      <c r="G34" s="9">
        <v>83868.443171645486</v>
      </c>
      <c r="H34" s="9">
        <v>85285.542896642961</v>
      </c>
      <c r="I34" s="9">
        <v>81495.291396342771</v>
      </c>
      <c r="J34" s="9">
        <v>82095.161689526663</v>
      </c>
      <c r="K34" s="9">
        <v>81716.838379089444</v>
      </c>
      <c r="L34" s="9">
        <v>81665.734218119498</v>
      </c>
      <c r="M34" s="9">
        <v>75884.963360878217</v>
      </c>
      <c r="N34" s="9">
        <v>76537.823353977205</v>
      </c>
      <c r="O34" s="9">
        <v>75955.221144669966</v>
      </c>
      <c r="P34" s="9">
        <v>74927.09968357555</v>
      </c>
      <c r="Q34" s="9">
        <v>75367.034966566775</v>
      </c>
      <c r="R34" s="9">
        <v>77076.348829121707</v>
      </c>
      <c r="S34" s="9">
        <v>77823.557080033133</v>
      </c>
      <c r="T34" s="9">
        <v>75451.441987712577</v>
      </c>
      <c r="U34" s="9">
        <v>74493.157474043735</v>
      </c>
      <c r="V34" s="9">
        <v>77784.007843268075</v>
      </c>
      <c r="W34" s="9">
        <v>76167.652604614399</v>
      </c>
      <c r="X34" s="9">
        <v>75381.245825608552</v>
      </c>
      <c r="Y34" s="9">
        <v>76159.591768201441</v>
      </c>
      <c r="Z34" s="9">
        <v>75205.663603478373</v>
      </c>
      <c r="AA34" s="9">
        <v>73752.390349344147</v>
      </c>
      <c r="AB34" s="9">
        <v>70867.635781282472</v>
      </c>
      <c r="AC34" s="9">
        <v>68476.273815824054</v>
      </c>
      <c r="AD34" s="9">
        <v>62390.175836252492</v>
      </c>
      <c r="AE34" s="9">
        <v>57202.492578186342</v>
      </c>
      <c r="AF34" s="9">
        <v>54400.715993283309</v>
      </c>
      <c r="AG34" s="9">
        <v>54271.60259510031</v>
      </c>
      <c r="AH34" s="9">
        <v>53191.147614020854</v>
      </c>
      <c r="AI34" s="9">
        <v>51608.898371310395</v>
      </c>
      <c r="AJ34" s="9">
        <v>50416.080276275767</v>
      </c>
      <c r="AK34" s="9">
        <v>49730.243316838838</v>
      </c>
      <c r="AL34" s="9">
        <v>49255.98553201645</v>
      </c>
      <c r="AM34" s="9">
        <v>48440.558655467205</v>
      </c>
      <c r="AN34" s="9">
        <v>47536.948258365141</v>
      </c>
      <c r="AO34" s="9">
        <v>46219.188658101019</v>
      </c>
      <c r="AP34" s="9">
        <v>44917.924384627026</v>
      </c>
      <c r="AQ34" s="9">
        <v>44351.928430475455</v>
      </c>
      <c r="AR34" s="9">
        <v>44376.301365439009</v>
      </c>
      <c r="AS34" s="9">
        <v>45186.402574708496</v>
      </c>
      <c r="AT34" s="9">
        <v>45445.04649505276</v>
      </c>
      <c r="AU34" s="9">
        <v>45652.135284834461</v>
      </c>
      <c r="AV34" s="9">
        <v>45347.15022396671</v>
      </c>
      <c r="AW34" s="9">
        <v>45022.194830847555</v>
      </c>
      <c r="AX34" s="9">
        <v>45070.786560769266</v>
      </c>
      <c r="AY34" s="9">
        <v>44680.550240970158</v>
      </c>
      <c r="AZ34" s="9">
        <v>44549.447274425736</v>
      </c>
      <c r="BA34" s="9">
        <v>44129.59264166146</v>
      </c>
      <c r="BB34" s="9">
        <v>44018.850833502904</v>
      </c>
      <c r="BC34" s="9">
        <v>43355.115263408421</v>
      </c>
      <c r="BD34" s="9">
        <v>42546.289892505753</v>
      </c>
      <c r="BE34" s="9">
        <v>41493.235341934153</v>
      </c>
      <c r="BF34" s="9">
        <v>40563.87516397798</v>
      </c>
      <c r="BG34" s="9">
        <v>39372.878186050802</v>
      </c>
      <c r="BH34" s="9">
        <v>38141.312440198104</v>
      </c>
      <c r="BI34" s="9">
        <v>36861.386673884743</v>
      </c>
      <c r="BJ34" s="9">
        <v>35856.576484332341</v>
      </c>
      <c r="BK34" s="9">
        <v>34897.438350495671</v>
      </c>
      <c r="BL34" s="9">
        <v>34003.934708054672</v>
      </c>
      <c r="BM34" s="9">
        <v>33182.169612346173</v>
      </c>
      <c r="BN34" s="9">
        <v>32435.976049769706</v>
      </c>
      <c r="BO34" s="9">
        <v>31765.906890932481</v>
      </c>
      <c r="BP34" s="9">
        <v>31171.32991856154</v>
      </c>
      <c r="BQ34" s="9">
        <v>30649.718612472687</v>
      </c>
      <c r="BR34" s="9">
        <v>30198.136590157483</v>
      </c>
      <c r="BS34" s="9">
        <v>29811.30348243743</v>
      </c>
      <c r="BT34" s="9">
        <v>29482.26625403254</v>
      </c>
      <c r="BU34" s="9">
        <v>29201.761524722482</v>
      </c>
      <c r="BV34" s="9">
        <v>28959.2872278334</v>
      </c>
      <c r="BW34" s="9">
        <v>28742.80832878625</v>
      </c>
      <c r="BX34" s="9">
        <v>28540.141616185821</v>
      </c>
      <c r="BY34" s="9">
        <v>28339.649554430471</v>
      </c>
      <c r="BZ34" s="9">
        <v>28131.17121148498</v>
      </c>
      <c r="CA34" s="9">
        <v>27905.798890799102</v>
      </c>
      <c r="CB34" s="9">
        <v>27656.13935633891</v>
      </c>
      <c r="CC34" s="9">
        <v>27376.628539708967</v>
      </c>
      <c r="CD34" s="9">
        <v>27063.562707135723</v>
      </c>
    </row>
    <row r="35" spans="1:82">
      <c r="A35" s="8">
        <v>30</v>
      </c>
      <c r="B35" s="9">
        <v>89621.201727349136</v>
      </c>
      <c r="C35" s="9">
        <v>87139.837307335954</v>
      </c>
      <c r="D35" s="9">
        <v>86817.044449965993</v>
      </c>
      <c r="E35" s="9">
        <v>87392.128668228077</v>
      </c>
      <c r="F35" s="9">
        <v>85717.574226346071</v>
      </c>
      <c r="G35" s="9">
        <v>88232.824993660703</v>
      </c>
      <c r="H35" s="9">
        <v>83850.183348948354</v>
      </c>
      <c r="I35" s="9">
        <v>85266.213726012647</v>
      </c>
      <c r="J35" s="9">
        <v>81480.253280650883</v>
      </c>
      <c r="K35" s="9">
        <v>82079.227397228067</v>
      </c>
      <c r="L35" s="9">
        <v>81701.829298709607</v>
      </c>
      <c r="M35" s="9">
        <v>81651.174332158611</v>
      </c>
      <c r="N35" s="9">
        <v>75876.039697168453</v>
      </c>
      <c r="O35" s="9">
        <v>76528.74153405703</v>
      </c>
      <c r="P35" s="9">
        <v>75946.89232193293</v>
      </c>
      <c r="Q35" s="9">
        <v>74919.911099117453</v>
      </c>
      <c r="R35" s="9">
        <v>75359.536697794247</v>
      </c>
      <c r="S35" s="9">
        <v>77067.187401575095</v>
      </c>
      <c r="T35" s="9">
        <v>77813.85838989375</v>
      </c>
      <c r="U35" s="9">
        <v>75444.359845247818</v>
      </c>
      <c r="V35" s="9">
        <v>74487.006548555248</v>
      </c>
      <c r="W35" s="9">
        <v>77775.167814557237</v>
      </c>
      <c r="X35" s="9">
        <v>76160.488040528086</v>
      </c>
      <c r="Y35" s="9">
        <v>75375.026855926117</v>
      </c>
      <c r="Z35" s="9">
        <v>76152.786200110815</v>
      </c>
      <c r="AA35" s="9">
        <v>75200.254689367008</v>
      </c>
      <c r="AB35" s="9">
        <v>73748.341787102341</v>
      </c>
      <c r="AC35" s="9">
        <v>70866.296307704048</v>
      </c>
      <c r="AD35" s="9">
        <v>68477.559974163829</v>
      </c>
      <c r="AE35" s="9">
        <v>62397.34745865038</v>
      </c>
      <c r="AF35" s="9">
        <v>57214.669195515547</v>
      </c>
      <c r="AG35" s="9">
        <v>54415.816318622688</v>
      </c>
      <c r="AH35" s="9">
        <v>54286.876696536056</v>
      </c>
      <c r="AI35" s="9">
        <v>53207.146162297431</v>
      </c>
      <c r="AJ35" s="9">
        <v>51626.471906564941</v>
      </c>
      <c r="AK35" s="9">
        <v>50434.859598339157</v>
      </c>
      <c r="AL35" s="9">
        <v>49749.753770906173</v>
      </c>
      <c r="AM35" s="9">
        <v>49276.028039203411</v>
      </c>
      <c r="AN35" s="9">
        <v>48461.442434261917</v>
      </c>
      <c r="AO35" s="9">
        <v>47558.74871797704</v>
      </c>
      <c r="AP35" s="9">
        <v>46242.27766304429</v>
      </c>
      <c r="AQ35" s="9">
        <v>44942.27932986935</v>
      </c>
      <c r="AR35" s="9">
        <v>44376.875497899775</v>
      </c>
      <c r="AS35" s="9">
        <v>44401.303297080056</v>
      </c>
      <c r="AT35" s="9">
        <v>45210.75046490036</v>
      </c>
      <c r="AU35" s="9">
        <v>45469.239192060413</v>
      </c>
      <c r="AV35" s="9">
        <v>45676.21943692636</v>
      </c>
      <c r="AW35" s="9">
        <v>45371.58380188678</v>
      </c>
      <c r="AX35" s="9">
        <v>45046.993352516482</v>
      </c>
      <c r="AY35" s="9">
        <v>45095.615507293238</v>
      </c>
      <c r="AZ35" s="9">
        <v>44705.798221260979</v>
      </c>
      <c r="BA35" s="9">
        <v>44574.882468376207</v>
      </c>
      <c r="BB35" s="9">
        <v>44155.468394363284</v>
      </c>
      <c r="BC35" s="9">
        <v>44044.89247039859</v>
      </c>
      <c r="BD35" s="9">
        <v>43381.806814438154</v>
      </c>
      <c r="BE35" s="9">
        <v>42573.754593372381</v>
      </c>
      <c r="BF35" s="9">
        <v>41521.682036796701</v>
      </c>
      <c r="BG35" s="9">
        <v>40593.190724451793</v>
      </c>
      <c r="BH35" s="9">
        <v>39403.285048718943</v>
      </c>
      <c r="BI35" s="9">
        <v>38172.839841664259</v>
      </c>
      <c r="BJ35" s="9">
        <v>36894.070382699196</v>
      </c>
      <c r="BK35" s="9">
        <v>35890.173195442607</v>
      </c>
      <c r="BL35" s="9">
        <v>34931.903887635272</v>
      </c>
      <c r="BM35" s="9">
        <v>34039.208122322481</v>
      </c>
      <c r="BN35" s="9">
        <v>33218.185203388777</v>
      </c>
      <c r="BO35" s="9">
        <v>32472.665348658389</v>
      </c>
      <c r="BP35" s="9">
        <v>31803.20147741069</v>
      </c>
      <c r="BQ35" s="9">
        <v>31209.162424496521</v>
      </c>
      <c r="BR35" s="9">
        <v>30688.024313931801</v>
      </c>
      <c r="BS35" s="9">
        <v>30236.85372574037</v>
      </c>
      <c r="BT35" s="9">
        <v>29850.37519856976</v>
      </c>
      <c r="BU35" s="9">
        <v>29521.64196249429</v>
      </c>
      <c r="BV35" s="9">
        <v>29241.398779326883</v>
      </c>
      <c r="BW35" s="9">
        <v>28999.15268215269</v>
      </c>
      <c r="BX35" s="9">
        <v>28782.87892879856</v>
      </c>
      <c r="BY35" s="9">
        <v>28580.40462573609</v>
      </c>
      <c r="BZ35" s="9">
        <v>28380.102004287161</v>
      </c>
      <c r="CA35" s="9">
        <v>28171.818583454929</v>
      </c>
      <c r="CB35" s="9">
        <v>27946.654002455718</v>
      </c>
      <c r="CC35" s="9">
        <v>27697.221043483351</v>
      </c>
      <c r="CD35" s="9">
        <v>27417.960095208109</v>
      </c>
    </row>
    <row r="36" spans="1:82">
      <c r="A36" s="8">
        <v>31</v>
      </c>
      <c r="B36" s="9">
        <v>88948.395352058811</v>
      </c>
      <c r="C36" s="9">
        <v>89562.280049861554</v>
      </c>
      <c r="D36" s="9">
        <v>87071.641300743446</v>
      </c>
      <c r="E36" s="9">
        <v>86788.749193109892</v>
      </c>
      <c r="F36" s="9">
        <v>87365.561044918388</v>
      </c>
      <c r="G36" s="9">
        <v>85692.849899013469</v>
      </c>
      <c r="H36" s="9">
        <v>88206.106195624539</v>
      </c>
      <c r="I36" s="9">
        <v>83827.963400470064</v>
      </c>
      <c r="J36" s="9">
        <v>85242.946030141145</v>
      </c>
      <c r="K36" s="9">
        <v>81461.309793547523</v>
      </c>
      <c r="L36" s="9">
        <v>82059.417748199325</v>
      </c>
      <c r="M36" s="9">
        <v>81682.967599488009</v>
      </c>
      <c r="N36" s="9">
        <v>81632.785238613957</v>
      </c>
      <c r="O36" s="9">
        <v>75863.322592108016</v>
      </c>
      <c r="P36" s="9">
        <v>76515.88572599992</v>
      </c>
      <c r="Q36" s="9">
        <v>75934.81351338129</v>
      </c>
      <c r="R36" s="9">
        <v>74908.996773446037</v>
      </c>
      <c r="S36" s="9">
        <v>75348.336121862376</v>
      </c>
      <c r="T36" s="9">
        <v>77054.348810378549</v>
      </c>
      <c r="U36" s="9">
        <v>77800.505885440973</v>
      </c>
      <c r="V36" s="9">
        <v>75433.643790489179</v>
      </c>
      <c r="W36" s="9">
        <v>74477.245328035322</v>
      </c>
      <c r="X36" s="9">
        <v>77762.73952367522</v>
      </c>
      <c r="Y36" s="9">
        <v>76149.756258459704</v>
      </c>
      <c r="Z36" s="9">
        <v>75365.261196384119</v>
      </c>
      <c r="AA36" s="9">
        <v>76142.457465329353</v>
      </c>
      <c r="AB36" s="9">
        <v>75191.338067284436</v>
      </c>
      <c r="AC36" s="9">
        <v>73740.805840157249</v>
      </c>
      <c r="AD36" s="9">
        <v>70861.484972726117</v>
      </c>
      <c r="AE36" s="9">
        <v>68475.384201029941</v>
      </c>
      <c r="AF36" s="9">
        <v>62401.056487874404</v>
      </c>
      <c r="AG36" s="9">
        <v>57223.382607656458</v>
      </c>
      <c r="AH36" s="9">
        <v>54427.456523172863</v>
      </c>
      <c r="AI36" s="9">
        <v>54298.706443408388</v>
      </c>
      <c r="AJ36" s="9">
        <v>53219.716863688591</v>
      </c>
      <c r="AK36" s="9">
        <v>51640.625512524559</v>
      </c>
      <c r="AL36" s="9">
        <v>50450.22789873735</v>
      </c>
      <c r="AM36" s="9">
        <v>49765.863976329187</v>
      </c>
      <c r="AN36" s="9">
        <v>49292.681767292372</v>
      </c>
      <c r="AO36" s="9">
        <v>48478.946748239832</v>
      </c>
      <c r="AP36" s="9">
        <v>47577.178069405221</v>
      </c>
      <c r="AQ36" s="9">
        <v>46262.000976367723</v>
      </c>
      <c r="AR36" s="9">
        <v>44963.273419531361</v>
      </c>
      <c r="AS36" s="9">
        <v>44398.470560050264</v>
      </c>
      <c r="AT36" s="9">
        <v>44422.965643632291</v>
      </c>
      <c r="AU36" s="9">
        <v>45231.776499761996</v>
      </c>
      <c r="AV36" s="9">
        <v>45490.124178544051</v>
      </c>
      <c r="AW36" s="9">
        <v>45697.00970086352</v>
      </c>
      <c r="AX36" s="9">
        <v>45392.733502722986</v>
      </c>
      <c r="AY36" s="9">
        <v>45068.517655277945</v>
      </c>
      <c r="AZ36" s="9">
        <v>45117.182654753102</v>
      </c>
      <c r="BA36" s="9">
        <v>44727.793200466469</v>
      </c>
      <c r="BB36" s="9">
        <v>44597.075400413829</v>
      </c>
      <c r="BC36" s="9">
        <v>44178.110025068134</v>
      </c>
      <c r="BD36" s="9">
        <v>44067.710610380578</v>
      </c>
      <c r="BE36" s="9">
        <v>43405.280394992282</v>
      </c>
      <c r="BF36" s="9">
        <v>42598.005168791584</v>
      </c>
      <c r="BG36" s="9">
        <v>41546.91574278412</v>
      </c>
      <c r="BH36" s="9">
        <v>40619.295129868871</v>
      </c>
      <c r="BI36" s="9">
        <v>39430.479563284665</v>
      </c>
      <c r="BJ36" s="9">
        <v>38201.152744790437</v>
      </c>
      <c r="BK36" s="9">
        <v>36923.536384853636</v>
      </c>
      <c r="BL36" s="9">
        <v>35920.551305203342</v>
      </c>
      <c r="BM36" s="9">
        <v>34963.149960125025</v>
      </c>
      <c r="BN36" s="9">
        <v>34071.261489666766</v>
      </c>
      <c r="BO36" s="9">
        <v>33250.980557746421</v>
      </c>
      <c r="BP36" s="9">
        <v>32506.134703856609</v>
      </c>
      <c r="BQ36" s="9">
        <v>31837.27695098615</v>
      </c>
      <c r="BR36" s="9">
        <v>31243.777227176659</v>
      </c>
      <c r="BS36" s="9">
        <v>30723.114318112639</v>
      </c>
      <c r="BT36" s="9">
        <v>30272.357776345008</v>
      </c>
      <c r="BU36" s="9">
        <v>29886.237026684881</v>
      </c>
      <c r="BV36" s="9">
        <v>29557.81151738036</v>
      </c>
      <c r="BW36" s="9">
        <v>29277.834069908378</v>
      </c>
      <c r="BX36" s="9">
        <v>29035.820711213091</v>
      </c>
      <c r="BY36" s="9">
        <v>28819.7568571468</v>
      </c>
      <c r="BZ36" s="9">
        <v>28617.47978621722</v>
      </c>
      <c r="CA36" s="9">
        <v>28417.371348716792</v>
      </c>
      <c r="CB36" s="9">
        <v>28209.287377970009</v>
      </c>
      <c r="CC36" s="9">
        <v>27984.334721892817</v>
      </c>
      <c r="CD36" s="9">
        <v>27735.132068433108</v>
      </c>
    </row>
    <row r="37" spans="1:82">
      <c r="A37" s="8">
        <v>32</v>
      </c>
      <c r="B37" s="9">
        <v>86028.740687500191</v>
      </c>
      <c r="C37" s="9">
        <v>88882.147953765874</v>
      </c>
      <c r="D37" s="9">
        <v>89514.073758810468</v>
      </c>
      <c r="E37" s="9">
        <v>87036.968138787051</v>
      </c>
      <c r="F37" s="9">
        <v>86757.005975514476</v>
      </c>
      <c r="G37" s="9">
        <v>87333.532589806448</v>
      </c>
      <c r="H37" s="9">
        <v>85662.72107865804</v>
      </c>
      <c r="I37" s="9">
        <v>88173.987057590464</v>
      </c>
      <c r="J37" s="9">
        <v>83800.427713135738</v>
      </c>
      <c r="K37" s="9">
        <v>85214.380586213199</v>
      </c>
      <c r="L37" s="9">
        <v>81437.137146936351</v>
      </c>
      <c r="M37" s="9">
        <v>82034.41192794223</v>
      </c>
      <c r="N37" s="9">
        <v>81658.941951304412</v>
      </c>
      <c r="O37" s="9">
        <v>81609.262751035392</v>
      </c>
      <c r="P37" s="9">
        <v>75845.556540808335</v>
      </c>
      <c r="Q37" s="9">
        <v>76498.001930445433</v>
      </c>
      <c r="R37" s="9">
        <v>75917.741333635437</v>
      </c>
      <c r="S37" s="9">
        <v>74893.126983220107</v>
      </c>
      <c r="T37" s="9">
        <v>75332.206985472425</v>
      </c>
      <c r="U37" s="9">
        <v>77036.601956232946</v>
      </c>
      <c r="V37" s="9">
        <v>77782.27002706565</v>
      </c>
      <c r="W37" s="9">
        <v>75418.086306175072</v>
      </c>
      <c r="X37" s="9">
        <v>74462.679264476144</v>
      </c>
      <c r="Y37" s="9">
        <v>77745.512940393761</v>
      </c>
      <c r="Z37" s="9">
        <v>76134.26417742965</v>
      </c>
      <c r="AA37" s="9">
        <v>75350.767081321334</v>
      </c>
      <c r="AB37" s="9">
        <v>76127.425337457986</v>
      </c>
      <c r="AC37" s="9">
        <v>75177.745014119922</v>
      </c>
      <c r="AD37" s="9">
        <v>73728.629292248021</v>
      </c>
      <c r="AE37" s="9">
        <v>70852.072393170558</v>
      </c>
      <c r="AF37" s="9">
        <v>68468.636595683245</v>
      </c>
      <c r="AG37" s="9">
        <v>62400.234096821718</v>
      </c>
      <c r="AH37" s="9">
        <v>57227.598957595517</v>
      </c>
      <c r="AI37" s="9">
        <v>54434.622907474972</v>
      </c>
      <c r="AJ37" s="9">
        <v>54306.083582374638</v>
      </c>
      <c r="AK37" s="9">
        <v>53227.86308681441</v>
      </c>
      <c r="AL37" s="9">
        <v>51650.375621413317</v>
      </c>
      <c r="AM37" s="9">
        <v>50461.212334130178</v>
      </c>
      <c r="AN37" s="9">
        <v>49777.60894529138</v>
      </c>
      <c r="AO37" s="9">
        <v>49304.988367801154</v>
      </c>
      <c r="AP37" s="9">
        <v>48492.121553947341</v>
      </c>
      <c r="AQ37" s="9">
        <v>47591.294885102201</v>
      </c>
      <c r="AR37" s="9">
        <v>46277.427699705338</v>
      </c>
      <c r="AS37" s="9">
        <v>44979.985994608476</v>
      </c>
      <c r="AT37" s="9">
        <v>44415.799443286262</v>
      </c>
      <c r="AU37" s="9">
        <v>44440.377816492022</v>
      </c>
      <c r="AV37" s="9">
        <v>45248.569993602156</v>
      </c>
      <c r="AW37" s="9">
        <v>45506.793319032811</v>
      </c>
      <c r="AX37" s="9">
        <v>45713.600751789985</v>
      </c>
      <c r="AY37" s="9">
        <v>45409.699112811315</v>
      </c>
      <c r="AZ37" s="9">
        <v>45085.87266784651</v>
      </c>
      <c r="BA37" s="9">
        <v>45134.596405496617</v>
      </c>
      <c r="BB37" s="9">
        <v>44745.648909005889</v>
      </c>
      <c r="BC37" s="9">
        <v>44615.143981737259</v>
      </c>
      <c r="BD37" s="9">
        <v>44196.640776452121</v>
      </c>
      <c r="BE37" s="9">
        <v>44086.4325129676</v>
      </c>
      <c r="BF37" s="9">
        <v>43424.669436646051</v>
      </c>
      <c r="BG37" s="9">
        <v>42618.181677939028</v>
      </c>
      <c r="BH37" s="9">
        <v>41568.083948765023</v>
      </c>
      <c r="BI37" s="9">
        <v>40641.34267581148</v>
      </c>
      <c r="BJ37" s="9">
        <v>39453.623647349828</v>
      </c>
      <c r="BK37" s="9">
        <v>38225.420655741022</v>
      </c>
      <c r="BL37" s="9">
        <v>36948.961761380735</v>
      </c>
      <c r="BM37" s="9">
        <v>35946.894330101146</v>
      </c>
      <c r="BN37" s="9">
        <v>34990.366214966314</v>
      </c>
      <c r="BO37" s="9">
        <v>34099.290226825105</v>
      </c>
      <c r="BP37" s="9">
        <v>33279.756495679751</v>
      </c>
      <c r="BQ37" s="9">
        <v>32535.589976293129</v>
      </c>
      <c r="BR37" s="9">
        <v>31867.343864887538</v>
      </c>
      <c r="BS37" s="9">
        <v>31274.389241881909</v>
      </c>
      <c r="BT37" s="9">
        <v>30754.20759554884</v>
      </c>
      <c r="BU37" s="9">
        <v>30303.871484795491</v>
      </c>
      <c r="BV37" s="9">
        <v>29918.115228499439</v>
      </c>
      <c r="BW37" s="9">
        <v>29590.0044785588</v>
      </c>
      <c r="BX37" s="9">
        <v>29310.30007066801</v>
      </c>
      <c r="BY37" s="9">
        <v>29068.526957344839</v>
      </c>
      <c r="BZ37" s="9">
        <v>28852.680616761572</v>
      </c>
      <c r="CA37" s="9">
        <v>28650.60838942647</v>
      </c>
      <c r="CB37" s="9">
        <v>28450.701627860879</v>
      </c>
      <c r="CC37" s="9">
        <v>28242.824367629921</v>
      </c>
      <c r="CD37" s="9">
        <v>28018.09055737318</v>
      </c>
    </row>
    <row r="38" spans="1:82">
      <c r="A38" s="8">
        <v>33</v>
      </c>
      <c r="B38" s="9">
        <v>88419.271795051813</v>
      </c>
      <c r="C38" s="9">
        <v>85950.689019888421</v>
      </c>
      <c r="D38" s="9">
        <v>88813.755304669379</v>
      </c>
      <c r="E38" s="9">
        <v>89471.23312268006</v>
      </c>
      <c r="F38" s="9">
        <v>86998.697307952796</v>
      </c>
      <c r="G38" s="9">
        <v>86719.811601148482</v>
      </c>
      <c r="H38" s="9">
        <v>87296.086966675211</v>
      </c>
      <c r="I38" s="9">
        <v>85627.253769765055</v>
      </c>
      <c r="J38" s="9">
        <v>88136.523907419876</v>
      </c>
      <c r="K38" s="9">
        <v>83767.674829481868</v>
      </c>
      <c r="L38" s="9">
        <v>85180.614460361918</v>
      </c>
      <c r="M38" s="9">
        <v>81407.869124687568</v>
      </c>
      <c r="N38" s="9">
        <v>82004.34771479934</v>
      </c>
      <c r="O38" s="9">
        <v>81629.901465964504</v>
      </c>
      <c r="P38" s="9">
        <v>81580.76480896557</v>
      </c>
      <c r="Q38" s="9">
        <v>75822.947353412615</v>
      </c>
      <c r="R38" s="9">
        <v>76475.299285229965</v>
      </c>
      <c r="S38" s="9">
        <v>75895.896471710774</v>
      </c>
      <c r="T38" s="9">
        <v>74872.53670424661</v>
      </c>
      <c r="U38" s="9">
        <v>75311.388853735349</v>
      </c>
      <c r="V38" s="9">
        <v>77014.183027206105</v>
      </c>
      <c r="W38" s="9">
        <v>77759.389891932136</v>
      </c>
      <c r="X38" s="9">
        <v>75397.948514541873</v>
      </c>
      <c r="Y38" s="9">
        <v>74443.582570992367</v>
      </c>
      <c r="Z38" s="9">
        <v>77723.749777489313</v>
      </c>
      <c r="AA38" s="9">
        <v>76114.290324141359</v>
      </c>
      <c r="AB38" s="9">
        <v>75331.834692790115</v>
      </c>
      <c r="AC38" s="9">
        <v>76107.982661131071</v>
      </c>
      <c r="AD38" s="9">
        <v>75159.780486505886</v>
      </c>
      <c r="AE38" s="9">
        <v>73712.132028749184</v>
      </c>
      <c r="AF38" s="9">
        <v>70838.400714527059</v>
      </c>
      <c r="AG38" s="9">
        <v>68457.678049078939</v>
      </c>
      <c r="AH38" s="9">
        <v>62395.278607105531</v>
      </c>
      <c r="AI38" s="9">
        <v>57227.74827284037</v>
      </c>
      <c r="AJ38" s="9">
        <v>54437.764167933638</v>
      </c>
      <c r="AK38" s="9">
        <v>54309.462159518298</v>
      </c>
      <c r="AL38" s="9">
        <v>53232.049115941976</v>
      </c>
      <c r="AM38" s="9">
        <v>51656.198430766301</v>
      </c>
      <c r="AN38" s="9">
        <v>50468.298903655421</v>
      </c>
      <c r="AO38" s="9">
        <v>49785.48194522316</v>
      </c>
      <c r="AP38" s="9">
        <v>49313.447286149029</v>
      </c>
      <c r="AQ38" s="9">
        <v>48501.473835909055</v>
      </c>
      <c r="AR38" s="9">
        <v>47601.613887901432</v>
      </c>
      <c r="AS38" s="9">
        <v>46289.081827191505</v>
      </c>
      <c r="AT38" s="9">
        <v>44992.94999548592</v>
      </c>
      <c r="AU38" s="9">
        <v>44429.400851787519</v>
      </c>
      <c r="AV38" s="9">
        <v>44454.081856167584</v>
      </c>
      <c r="AW38" s="9">
        <v>45261.673300686569</v>
      </c>
      <c r="AX38" s="9">
        <v>45519.791447110401</v>
      </c>
      <c r="AY38" s="9">
        <v>45726.540105176275</v>
      </c>
      <c r="AZ38" s="9">
        <v>45423.032661811114</v>
      </c>
      <c r="BA38" s="9">
        <v>45099.614925418151</v>
      </c>
      <c r="BB38" s="9">
        <v>45148.416447758427</v>
      </c>
      <c r="BC38" s="9">
        <v>44759.929626950936</v>
      </c>
      <c r="BD38" s="9">
        <v>44629.656153693824</v>
      </c>
      <c r="BE38" s="9">
        <v>44211.6331171001</v>
      </c>
      <c r="BF38" s="9">
        <v>44101.6341270025</v>
      </c>
      <c r="BG38" s="9">
        <v>43440.55498833103</v>
      </c>
      <c r="BH38" s="9">
        <v>42634.870566047299</v>
      </c>
      <c r="BI38" s="9">
        <v>41585.779043355287</v>
      </c>
      <c r="BJ38" s="9">
        <v>40659.931165036811</v>
      </c>
      <c r="BK38" s="9">
        <v>39473.321059933071</v>
      </c>
      <c r="BL38" s="9">
        <v>38246.25319398586</v>
      </c>
      <c r="BM38" s="9">
        <v>36970.961909439611</v>
      </c>
      <c r="BN38" s="9">
        <v>35969.82255190803</v>
      </c>
      <c r="BO38" s="9">
        <v>35014.177540265344</v>
      </c>
      <c r="BP38" s="9">
        <v>34123.923515205861</v>
      </c>
      <c r="BQ38" s="9">
        <v>33305.146181035881</v>
      </c>
      <c r="BR38" s="9">
        <v>32561.668010043089</v>
      </c>
      <c r="BS38" s="9">
        <v>31894.04245764179</v>
      </c>
      <c r="BT38" s="9">
        <v>31301.641834567039</v>
      </c>
      <c r="BU38" s="9">
        <v>30781.950394656669</v>
      </c>
      <c r="BV38" s="9">
        <v>30332.043758882282</v>
      </c>
      <c r="BW38" s="9">
        <v>29946.661173224369</v>
      </c>
      <c r="BX38" s="9">
        <v>29618.874505124841</v>
      </c>
      <c r="BY38" s="9">
        <v>29339.452587300802</v>
      </c>
      <c r="BZ38" s="9">
        <v>29097.929257154341</v>
      </c>
      <c r="CA38" s="9">
        <v>28882.309986513101</v>
      </c>
      <c r="CB38" s="9">
        <v>28680.45209180456</v>
      </c>
      <c r="CC38" s="9">
        <v>28480.756330923672</v>
      </c>
      <c r="CD38" s="9">
        <v>28273.09484437876</v>
      </c>
    </row>
    <row r="39" spans="1:82">
      <c r="A39" s="8">
        <v>34</v>
      </c>
      <c r="B39" s="9">
        <v>89682.777110332871</v>
      </c>
      <c r="C39" s="9">
        <v>88327.439451927465</v>
      </c>
      <c r="D39" s="9">
        <v>85876.332537367038</v>
      </c>
      <c r="E39" s="9">
        <v>88765.359591114684</v>
      </c>
      <c r="F39" s="9">
        <v>89423.875598861545</v>
      </c>
      <c r="G39" s="9">
        <v>86954.255581404563</v>
      </c>
      <c r="H39" s="9">
        <v>86676.508002938848</v>
      </c>
      <c r="I39" s="9">
        <v>87252.572135061811</v>
      </c>
      <c r="J39" s="9">
        <v>85585.818130249827</v>
      </c>
      <c r="K39" s="9">
        <v>88093.079588682245</v>
      </c>
      <c r="L39" s="9">
        <v>83729.108398332348</v>
      </c>
      <c r="M39" s="9">
        <v>85141.051290098359</v>
      </c>
      <c r="N39" s="9">
        <v>81372.945996632654</v>
      </c>
      <c r="O39" s="9">
        <v>81968.668758880638</v>
      </c>
      <c r="P39" s="9">
        <v>81595.302375392115</v>
      </c>
      <c r="Q39" s="9">
        <v>81546.757415990462</v>
      </c>
      <c r="R39" s="9">
        <v>75795.006386693422</v>
      </c>
      <c r="S39" s="9">
        <v>76447.293911298591</v>
      </c>
      <c r="T39" s="9">
        <v>75868.806692255021</v>
      </c>
      <c r="U39" s="9">
        <v>74846.767753599095</v>
      </c>
      <c r="V39" s="9">
        <v>75285.428371134738</v>
      </c>
      <c r="W39" s="9">
        <v>76986.63559525524</v>
      </c>
      <c r="X39" s="9">
        <v>77731.412394854444</v>
      </c>
      <c r="Y39" s="9">
        <v>75372.799080044701</v>
      </c>
      <c r="Z39" s="9">
        <v>74419.536260790454</v>
      </c>
      <c r="AA39" s="9">
        <v>77697.020717661493</v>
      </c>
      <c r="AB39" s="9">
        <v>76089.421511388908</v>
      </c>
      <c r="AC39" s="9">
        <v>75308.062311066038</v>
      </c>
      <c r="AD39" s="9">
        <v>76083.730583986791</v>
      </c>
      <c r="AE39" s="9">
        <v>75137.058408439931</v>
      </c>
      <c r="AF39" s="9">
        <v>73690.941776351116</v>
      </c>
      <c r="AG39" s="9">
        <v>70820.118338378321</v>
      </c>
      <c r="AH39" s="9">
        <v>68442.175589027145</v>
      </c>
      <c r="AI39" s="9">
        <v>62385.892596770107</v>
      </c>
      <c r="AJ39" s="9">
        <v>57223.563272692707</v>
      </c>
      <c r="AK39" s="9">
        <v>54436.631471687651</v>
      </c>
      <c r="AL39" s="9">
        <v>54308.598426492652</v>
      </c>
      <c r="AM39" s="9">
        <v>53232.039760860265</v>
      </c>
      <c r="AN39" s="9">
        <v>51657.870185353822</v>
      </c>
      <c r="AO39" s="9">
        <v>50471.273284624302</v>
      </c>
      <c r="AP39" s="9">
        <v>49789.275680760635</v>
      </c>
      <c r="AQ39" s="9">
        <v>49317.857209900656</v>
      </c>
      <c r="AR39" s="9">
        <v>48506.809542108829</v>
      </c>
      <c r="AS39" s="9">
        <v>47607.948467137074</v>
      </c>
      <c r="AT39" s="9">
        <v>46296.785641334936</v>
      </c>
      <c r="AU39" s="9">
        <v>45001.996289400602</v>
      </c>
      <c r="AV39" s="9">
        <v>44439.111204003711</v>
      </c>
      <c r="AW39" s="9">
        <v>44463.917405542561</v>
      </c>
      <c r="AX39" s="9">
        <v>45270.926378099844</v>
      </c>
      <c r="AY39" s="9">
        <v>45528.960885967463</v>
      </c>
      <c r="AZ39" s="9">
        <v>45735.672626905725</v>
      </c>
      <c r="BA39" s="9">
        <v>45432.583309410824</v>
      </c>
      <c r="BB39" s="9">
        <v>45109.59786589029</v>
      </c>
      <c r="BC39" s="9">
        <v>45158.499178271028</v>
      </c>
      <c r="BD39" s="9">
        <v>44770.496098052434</v>
      </c>
      <c r="BE39" s="9">
        <v>44640.476094058649</v>
      </c>
      <c r="BF39" s="9">
        <v>44222.955500104857</v>
      </c>
      <c r="BG39" s="9">
        <v>44113.187148387449</v>
      </c>
      <c r="BH39" s="9">
        <v>43452.813583861483</v>
      </c>
      <c r="BI39" s="9">
        <v>42647.953507053571</v>
      </c>
      <c r="BJ39" s="9">
        <v>41599.888400405733</v>
      </c>
      <c r="BK39" s="9">
        <v>40674.953161683639</v>
      </c>
      <c r="BL39" s="9">
        <v>39489.470123050021</v>
      </c>
      <c r="BM39" s="9">
        <v>38263.554372314298</v>
      </c>
      <c r="BN39" s="9">
        <v>36989.446481752791</v>
      </c>
      <c r="BO39" s="9">
        <v>35989.250381596721</v>
      </c>
      <c r="BP39" s="9">
        <v>35034.502846711475</v>
      </c>
      <c r="BQ39" s="9">
        <v>34145.084468387169</v>
      </c>
      <c r="BR39" s="9">
        <v>33327.076632403659</v>
      </c>
      <c r="BS39" s="9">
        <v>32584.29943608589</v>
      </c>
      <c r="BT39" s="9">
        <v>31917.30669319757</v>
      </c>
      <c r="BU39" s="9">
        <v>31325.472038315391</v>
      </c>
      <c r="BV39" s="9">
        <v>30806.282573016451</v>
      </c>
      <c r="BW39" s="9">
        <v>30356.817055230349</v>
      </c>
      <c r="BX39" s="9">
        <v>29971.819714153429</v>
      </c>
      <c r="BY39" s="9">
        <v>29644.368669712152</v>
      </c>
      <c r="BZ39" s="9">
        <v>29365.240762339759</v>
      </c>
      <c r="CA39" s="9">
        <v>29123.978701796019</v>
      </c>
      <c r="CB39" s="9">
        <v>28908.597913648562</v>
      </c>
      <c r="CC39" s="9">
        <v>28706.965630694118</v>
      </c>
      <c r="CD39" s="9">
        <v>28507.491942483161</v>
      </c>
    </row>
    <row r="40" spans="1:82">
      <c r="A40" s="8">
        <v>35</v>
      </c>
      <c r="B40" s="9">
        <v>87855.534054256423</v>
      </c>
      <c r="C40" s="9">
        <v>89584.623667597858</v>
      </c>
      <c r="D40" s="9">
        <v>88253.166564866537</v>
      </c>
      <c r="E40" s="9">
        <v>85822.812543554377</v>
      </c>
      <c r="F40" s="9">
        <v>88710.869647514075</v>
      </c>
      <c r="G40" s="9">
        <v>89368.799911626498</v>
      </c>
      <c r="H40" s="9">
        <v>86902.252064674394</v>
      </c>
      <c r="I40" s="9">
        <v>86625.718004633323</v>
      </c>
      <c r="J40" s="9">
        <v>87201.615192119178</v>
      </c>
      <c r="K40" s="9">
        <v>85537.061259348615</v>
      </c>
      <c r="L40" s="9">
        <v>88042.293001772967</v>
      </c>
      <c r="M40" s="9">
        <v>83683.405931298694</v>
      </c>
      <c r="N40" s="9">
        <v>85094.367156811088</v>
      </c>
      <c r="O40" s="9">
        <v>81331.080076033744</v>
      </c>
      <c r="P40" s="9">
        <v>81926.087283955421</v>
      </c>
      <c r="Q40" s="9">
        <v>81553.869002358639</v>
      </c>
      <c r="R40" s="9">
        <v>81505.973646365281</v>
      </c>
      <c r="S40" s="9">
        <v>75760.5106631815</v>
      </c>
      <c r="T40" s="9">
        <v>76412.766926619326</v>
      </c>
      <c r="U40" s="9">
        <v>75835.263332500093</v>
      </c>
      <c r="V40" s="9">
        <v>74814.624098412838</v>
      </c>
      <c r="W40" s="9">
        <v>75253.13246172978</v>
      </c>
      <c r="X40" s="9">
        <v>76952.760760860692</v>
      </c>
      <c r="Y40" s="9">
        <v>77697.140140732066</v>
      </c>
      <c r="Z40" s="9">
        <v>75341.462175326509</v>
      </c>
      <c r="AA40" s="9">
        <v>74389.375103694911</v>
      </c>
      <c r="AB40" s="9">
        <v>77664.148334294659</v>
      </c>
      <c r="AC40" s="9">
        <v>76058.495400125277</v>
      </c>
      <c r="AD40" s="9">
        <v>75278.297965213977</v>
      </c>
      <c r="AE40" s="9">
        <v>76053.518007954204</v>
      </c>
      <c r="AF40" s="9">
        <v>75108.440598562505</v>
      </c>
      <c r="AG40" s="9">
        <v>73663.93276294088</v>
      </c>
      <c r="AH40" s="9">
        <v>70796.119704162644</v>
      </c>
      <c r="AI40" s="9">
        <v>68421.043154417959</v>
      </c>
      <c r="AJ40" s="9">
        <v>62371.02817413977</v>
      </c>
      <c r="AK40" s="9">
        <v>57214.02851468639</v>
      </c>
      <c r="AL40" s="9">
        <v>54430.229421228578</v>
      </c>
      <c r="AM40" s="9">
        <v>54302.500961493679</v>
      </c>
      <c r="AN40" s="9">
        <v>53226.850473388986</v>
      </c>
      <c r="AO40" s="9">
        <v>51654.418038273121</v>
      </c>
      <c r="AP40" s="9">
        <v>50469.172099401854</v>
      </c>
      <c r="AQ40" s="9">
        <v>49788.033482731204</v>
      </c>
      <c r="AR40" s="9">
        <v>49317.266989639422</v>
      </c>
      <c r="AS40" s="9">
        <v>48507.184639501</v>
      </c>
      <c r="AT40" s="9">
        <v>47609.362005978721</v>
      </c>
      <c r="AU40" s="9">
        <v>46299.611817342477</v>
      </c>
      <c r="AV40" s="9">
        <v>45006.20658473685</v>
      </c>
      <c r="AW40" s="9">
        <v>44444.017562717287</v>
      </c>
      <c r="AX40" s="9">
        <v>44468.973998960704</v>
      </c>
      <c r="AY40" s="9">
        <v>45275.417523895114</v>
      </c>
      <c r="AZ40" s="9">
        <v>45533.391282783799</v>
      </c>
      <c r="BA40" s="9">
        <v>45740.089532554324</v>
      </c>
      <c r="BB40" s="9">
        <v>45437.446138116196</v>
      </c>
      <c r="BC40" s="9">
        <v>45114.920460899826</v>
      </c>
      <c r="BD40" s="9">
        <v>45163.945730482083</v>
      </c>
      <c r="BE40" s="9">
        <v>44776.4535135939</v>
      </c>
      <c r="BF40" s="9">
        <v>44646.711851654218</v>
      </c>
      <c r="BG40" s="9">
        <v>44229.720029657103</v>
      </c>
      <c r="BH40" s="9">
        <v>44120.206344071521</v>
      </c>
      <c r="BI40" s="9">
        <v>43460.564950180575</v>
      </c>
      <c r="BJ40" s="9">
        <v>42656.555709376786</v>
      </c>
      <c r="BK40" s="9">
        <v>41609.54362894519</v>
      </c>
      <c r="BL40" s="9">
        <v>40685.546053121085</v>
      </c>
      <c r="BM40" s="9">
        <v>39501.214970473811</v>
      </c>
      <c r="BN40" s="9">
        <v>38276.475118254311</v>
      </c>
      <c r="BO40" s="9">
        <v>37003.573276988784</v>
      </c>
      <c r="BP40" s="9">
        <v>36004.341277211788</v>
      </c>
      <c r="BQ40" s="9">
        <v>35050.510976179139</v>
      </c>
      <c r="BR40" s="9">
        <v>34161.946965415693</v>
      </c>
      <c r="BS40" s="9">
        <v>33344.726404349582</v>
      </c>
      <c r="BT40" s="9">
        <v>32602.667117057863</v>
      </c>
      <c r="BU40" s="9">
        <v>31936.323381677041</v>
      </c>
      <c r="BV40" s="9">
        <v>31345.070261230339</v>
      </c>
      <c r="BW40" s="9">
        <v>30826.397804995231</v>
      </c>
      <c r="BX40" s="9">
        <v>30377.388001448868</v>
      </c>
      <c r="BY40" s="9">
        <v>29992.790145847619</v>
      </c>
      <c r="BZ40" s="9">
        <v>29665.688679546711</v>
      </c>
      <c r="CA40" s="9">
        <v>29386.868500807548</v>
      </c>
      <c r="CB40" s="9">
        <v>29145.881221921649</v>
      </c>
      <c r="CC40" s="9">
        <v>28930.752229228321</v>
      </c>
      <c r="CD40" s="9">
        <v>28729.358658470261</v>
      </c>
    </row>
    <row r="41" spans="1:82">
      <c r="A41" s="8">
        <v>36</v>
      </c>
      <c r="B41" s="9">
        <v>79727.349810719708</v>
      </c>
      <c r="C41" s="9">
        <v>87754.643107371186</v>
      </c>
      <c r="D41" s="9">
        <v>89493.440113137767</v>
      </c>
      <c r="E41" s="9">
        <v>88188.971952686494</v>
      </c>
      <c r="F41" s="9">
        <v>85763.105611501349</v>
      </c>
      <c r="G41" s="9">
        <v>88648.608242213551</v>
      </c>
      <c r="H41" s="9">
        <v>89305.990563707775</v>
      </c>
      <c r="I41" s="9">
        <v>86842.69349413173</v>
      </c>
      <c r="J41" s="9">
        <v>86567.458737825014</v>
      </c>
      <c r="K41" s="9">
        <v>87143.232449396193</v>
      </c>
      <c r="L41" s="9">
        <v>85481.01541635656</v>
      </c>
      <c r="M41" s="9">
        <v>87984.182758896612</v>
      </c>
      <c r="N41" s="9">
        <v>83630.622595455381</v>
      </c>
      <c r="O41" s="9">
        <v>85040.61064683352</v>
      </c>
      <c r="P41" s="9">
        <v>81282.355672420992</v>
      </c>
      <c r="Q41" s="9">
        <v>81876.681204353386</v>
      </c>
      <c r="R41" s="9">
        <v>81505.688490220055</v>
      </c>
      <c r="S41" s="9">
        <v>81458.505842074461</v>
      </c>
      <c r="T41" s="9">
        <v>75719.597216332506</v>
      </c>
      <c r="U41" s="9">
        <v>76371.855827449093</v>
      </c>
      <c r="V41" s="9">
        <v>75795.410869672138</v>
      </c>
      <c r="W41" s="9">
        <v>74776.260054562968</v>
      </c>
      <c r="X41" s="9">
        <v>75214.654012187064</v>
      </c>
      <c r="Y41" s="9">
        <v>76912.699342050619</v>
      </c>
      <c r="Z41" s="9">
        <v>77656.710841167311</v>
      </c>
      <c r="AA41" s="9">
        <v>75304.096783505491</v>
      </c>
      <c r="AB41" s="9">
        <v>74353.265843906294</v>
      </c>
      <c r="AC41" s="9">
        <v>77625.280184163275</v>
      </c>
      <c r="AD41" s="9">
        <v>76021.67309988098</v>
      </c>
      <c r="AE41" s="9">
        <v>75242.710802671063</v>
      </c>
      <c r="AF41" s="9">
        <v>76017.510351711942</v>
      </c>
      <c r="AG41" s="9">
        <v>75074.104329784634</v>
      </c>
      <c r="AH41" s="9">
        <v>73631.292954032222</v>
      </c>
      <c r="AI41" s="9">
        <v>70766.613630525535</v>
      </c>
      <c r="AJ41" s="9">
        <v>68394.510349135904</v>
      </c>
      <c r="AK41" s="9">
        <v>62350.959949869342</v>
      </c>
      <c r="AL41" s="9">
        <v>57199.45683065967</v>
      </c>
      <c r="AM41" s="9">
        <v>54418.893558978663</v>
      </c>
      <c r="AN41" s="9">
        <v>54291.506844027055</v>
      </c>
      <c r="AO41" s="9">
        <v>53216.823446424736</v>
      </c>
      <c r="AP41" s="9">
        <v>51646.196291310087</v>
      </c>
      <c r="AQ41" s="9">
        <v>50462.358942078368</v>
      </c>
      <c r="AR41" s="9">
        <v>49782.124638298599</v>
      </c>
      <c r="AS41" s="9">
        <v>49312.050082367961</v>
      </c>
      <c r="AT41" s="9">
        <v>48502.979044283828</v>
      </c>
      <c r="AU41" s="9">
        <v>47606.241414970231</v>
      </c>
      <c r="AV41" s="9">
        <v>46297.957014053849</v>
      </c>
      <c r="AW41" s="9">
        <v>45005.987089249509</v>
      </c>
      <c r="AX41" s="9">
        <v>44444.53061873572</v>
      </c>
      <c r="AY41" s="9">
        <v>44469.662772695476</v>
      </c>
      <c r="AZ41" s="9">
        <v>45275.553004760419</v>
      </c>
      <c r="BA41" s="9">
        <v>45533.487744567115</v>
      </c>
      <c r="BB41" s="9">
        <v>45740.195099570148</v>
      </c>
      <c r="BC41" s="9">
        <v>45438.027996686491</v>
      </c>
      <c r="BD41" s="9">
        <v>45115.992227328301</v>
      </c>
      <c r="BE41" s="9">
        <v>45165.165773675741</v>
      </c>
      <c r="BF41" s="9">
        <v>44778.21457841029</v>
      </c>
      <c r="BG41" s="9">
        <v>44648.777418751321</v>
      </c>
      <c r="BH41" s="9">
        <v>44232.343860083827</v>
      </c>
      <c r="BI41" s="9">
        <v>44123.109962958501</v>
      </c>
      <c r="BJ41" s="9">
        <v>43464.232030397339</v>
      </c>
      <c r="BK41" s="9">
        <v>42661.105717527862</v>
      </c>
      <c r="BL41" s="9">
        <v>41615.180424078397</v>
      </c>
      <c r="BM41" s="9">
        <v>40692.151829317329</v>
      </c>
      <c r="BN41" s="9">
        <v>39509.005542386381</v>
      </c>
      <c r="BO41" s="9">
        <v>38285.473535041223</v>
      </c>
      <c r="BP41" s="9">
        <v>37013.808825099339</v>
      </c>
      <c r="BQ41" s="9">
        <v>36015.568369120097</v>
      </c>
      <c r="BR41" s="9">
        <v>35062.681324596866</v>
      </c>
      <c r="BS41" s="9">
        <v>34174.99620749212</v>
      </c>
      <c r="BT41" s="9">
        <v>33358.586007412014</v>
      </c>
      <c r="BU41" s="9">
        <v>32617.266355884381</v>
      </c>
      <c r="BV41" s="9">
        <v>31951.592101386203</v>
      </c>
      <c r="BW41" s="9">
        <v>31360.939847325069</v>
      </c>
      <c r="BX41" s="9">
        <v>30842.802709841992</v>
      </c>
      <c r="BY41" s="9">
        <v>30394.26602307563</v>
      </c>
      <c r="BZ41" s="9">
        <v>30010.084267357361</v>
      </c>
      <c r="CA41" s="9">
        <v>29683.34832088554</v>
      </c>
      <c r="CB41" s="9">
        <v>29404.851250649161</v>
      </c>
      <c r="CC41" s="9">
        <v>29164.153669895772</v>
      </c>
      <c r="CD41" s="9">
        <v>28949.291010347551</v>
      </c>
    </row>
    <row r="42" spans="1:82">
      <c r="A42" s="8">
        <v>37</v>
      </c>
      <c r="B42" s="9">
        <v>77300.44139820023</v>
      </c>
      <c r="C42" s="9">
        <v>79620.857465941168</v>
      </c>
      <c r="D42" s="9">
        <v>87659.511529114636</v>
      </c>
      <c r="E42" s="9">
        <v>89418.031990648771</v>
      </c>
      <c r="F42" s="9">
        <v>88117.489702564621</v>
      </c>
      <c r="G42" s="9">
        <v>85694.900805867874</v>
      </c>
      <c r="H42" s="9">
        <v>88577.767366599146</v>
      </c>
      <c r="I42" s="9">
        <v>89234.629314707534</v>
      </c>
      <c r="J42" s="9">
        <v>86774.781382611895</v>
      </c>
      <c r="K42" s="9">
        <v>86500.939132751198</v>
      </c>
      <c r="L42" s="9">
        <v>87076.627458555158</v>
      </c>
      <c r="M42" s="9">
        <v>85416.897683902076</v>
      </c>
      <c r="N42" s="9">
        <v>87917.946293526678</v>
      </c>
      <c r="O42" s="9">
        <v>83569.99323097337</v>
      </c>
      <c r="P42" s="9">
        <v>84979.005019010016</v>
      </c>
      <c r="Q42" s="9">
        <v>81226.033416509556</v>
      </c>
      <c r="R42" s="9">
        <v>81819.699802815128</v>
      </c>
      <c r="S42" s="9">
        <v>81450.017189389589</v>
      </c>
      <c r="T42" s="9">
        <v>81403.612779160336</v>
      </c>
      <c r="U42" s="9">
        <v>75671.57411375927</v>
      </c>
      <c r="V42" s="9">
        <v>76323.865900025849</v>
      </c>
      <c r="W42" s="9">
        <v>75748.559669659968</v>
      </c>
      <c r="X42" s="9">
        <v>74730.994644224265</v>
      </c>
      <c r="Y42" s="9">
        <v>75169.307244420794</v>
      </c>
      <c r="Z42" s="9">
        <v>76865.747902726755</v>
      </c>
      <c r="AA42" s="9">
        <v>77609.414180573222</v>
      </c>
      <c r="AB42" s="9">
        <v>75260.015570680232</v>
      </c>
      <c r="AC42" s="9">
        <v>74310.527917595129</v>
      </c>
      <c r="AD42" s="9">
        <v>77579.708913428301</v>
      </c>
      <c r="AE42" s="9">
        <v>75978.261275000928</v>
      </c>
      <c r="AF42" s="9">
        <v>75200.614752907277</v>
      </c>
      <c r="AG42" s="9">
        <v>75975.014176749086</v>
      </c>
      <c r="AH42" s="9">
        <v>75033.368181103637</v>
      </c>
      <c r="AI42" s="9">
        <v>73592.352077800111</v>
      </c>
      <c r="AJ42" s="9">
        <v>70730.954111685336</v>
      </c>
      <c r="AK42" s="9">
        <v>68361.955222341436</v>
      </c>
      <c r="AL42" s="9">
        <v>62325.121602652085</v>
      </c>
      <c r="AM42" s="9">
        <v>57179.329296068339</v>
      </c>
      <c r="AN42" s="9">
        <v>54402.132492334276</v>
      </c>
      <c r="AO42" s="9">
        <v>54275.125224642368</v>
      </c>
      <c r="AP42" s="9">
        <v>53201.473516722894</v>
      </c>
      <c r="AQ42" s="9">
        <v>51632.734237293669</v>
      </c>
      <c r="AR42" s="9">
        <v>50450.37400615435</v>
      </c>
      <c r="AS42" s="9">
        <v>49771.095608981181</v>
      </c>
      <c r="AT42" s="9">
        <v>49301.757282336541</v>
      </c>
      <c r="AU42" s="9">
        <v>48493.750996848947</v>
      </c>
      <c r="AV42" s="9">
        <v>47598.153183802031</v>
      </c>
      <c r="AW42" s="9">
        <v>46291.399751974663</v>
      </c>
      <c r="AX42" s="9">
        <v>45000.9282022716</v>
      </c>
      <c r="AY42" s="9">
        <v>44440.245930397352</v>
      </c>
      <c r="AZ42" s="9">
        <v>44465.579046471452</v>
      </c>
      <c r="BA42" s="9">
        <v>45270.92071677593</v>
      </c>
      <c r="BB42" s="9">
        <v>45528.835779297835</v>
      </c>
      <c r="BC42" s="9">
        <v>45735.57291494892</v>
      </c>
      <c r="BD42" s="9">
        <v>45433.915229182181</v>
      </c>
      <c r="BE42" s="9">
        <v>45112.40244610716</v>
      </c>
      <c r="BF42" s="9">
        <v>45161.748106306019</v>
      </c>
      <c r="BG42" s="9">
        <v>44775.371619062789</v>
      </c>
      <c r="BH42" s="9">
        <v>44646.266276630879</v>
      </c>
      <c r="BI42" s="9">
        <v>44230.424266596601</v>
      </c>
      <c r="BJ42" s="9">
        <v>44121.49624268723</v>
      </c>
      <c r="BK42" s="9">
        <v>43463.419083879096</v>
      </c>
      <c r="BL42" s="9">
        <v>42661.215140009452</v>
      </c>
      <c r="BM42" s="9">
        <v>41616.419979831109</v>
      </c>
      <c r="BN42" s="9">
        <v>40694.400137445562</v>
      </c>
      <c r="BO42" s="9">
        <v>39512.482336898953</v>
      </c>
      <c r="BP42" s="9">
        <v>38290.201345354115</v>
      </c>
      <c r="BQ42" s="9">
        <v>37019.816518930951</v>
      </c>
      <c r="BR42" s="9">
        <v>36022.60420040285</v>
      </c>
      <c r="BS42" s="9">
        <v>35070.695168108534</v>
      </c>
      <c r="BT42" s="9">
        <v>34183.92160339246</v>
      </c>
      <c r="BU42" s="9">
        <v>33368.352326264532</v>
      </c>
      <c r="BV42" s="9">
        <v>32627.80082085191</v>
      </c>
      <c r="BW42" s="9">
        <v>31962.822606435409</v>
      </c>
      <c r="BX42" s="9">
        <v>31372.795944085861</v>
      </c>
      <c r="BY42" s="9">
        <v>30855.217158689797</v>
      </c>
      <c r="BZ42" s="9">
        <v>30407.175071643382</v>
      </c>
      <c r="CA42" s="9">
        <v>30023.429515403921</v>
      </c>
      <c r="CB42" s="9">
        <v>29697.07798388111</v>
      </c>
      <c r="CC42" s="9">
        <v>29418.921908460761</v>
      </c>
      <c r="CD42" s="9">
        <v>29178.53109803623</v>
      </c>
    </row>
    <row r="43" spans="1:82">
      <c r="A43" s="8">
        <v>38</v>
      </c>
      <c r="B43" s="9">
        <v>77328.938533914974</v>
      </c>
      <c r="C43" s="9">
        <v>77186.556458607141</v>
      </c>
      <c r="D43" s="9">
        <v>79545.603746004708</v>
      </c>
      <c r="E43" s="9">
        <v>87576.295323565457</v>
      </c>
      <c r="F43" s="9">
        <v>89334.198887513645</v>
      </c>
      <c r="G43" s="9">
        <v>88036.459803932667</v>
      </c>
      <c r="H43" s="9">
        <v>85617.361333009118</v>
      </c>
      <c r="I43" s="9">
        <v>88497.482237191842</v>
      </c>
      <c r="J43" s="9">
        <v>89153.837125382823</v>
      </c>
      <c r="K43" s="9">
        <v>86697.65474983881</v>
      </c>
      <c r="L43" s="9">
        <v>86425.302576540911</v>
      </c>
      <c r="M43" s="9">
        <v>87000.93453803481</v>
      </c>
      <c r="N43" s="9">
        <v>85343.854126327846</v>
      </c>
      <c r="O43" s="9">
        <v>87842.704795101003</v>
      </c>
      <c r="P43" s="9">
        <v>83500.677329051861</v>
      </c>
      <c r="Q43" s="9">
        <v>84908.694003238634</v>
      </c>
      <c r="R43" s="9">
        <v>81161.29527117734</v>
      </c>
      <c r="S43" s="9">
        <v>81754.310420593174</v>
      </c>
      <c r="T43" s="9">
        <v>81386.027300590795</v>
      </c>
      <c r="U43" s="9">
        <v>81340.466602280649</v>
      </c>
      <c r="V43" s="9">
        <v>75615.66664837522</v>
      </c>
      <c r="W43" s="9">
        <v>76268.016670811776</v>
      </c>
      <c r="X43" s="9">
        <v>75693.932790532417</v>
      </c>
      <c r="Y43" s="9">
        <v>74678.058645270139</v>
      </c>
      <c r="Z43" s="9">
        <v>75116.315529758664</v>
      </c>
      <c r="AA43" s="9">
        <v>76811.108005559247</v>
      </c>
      <c r="AB43" s="9">
        <v>77554.441867446818</v>
      </c>
      <c r="AC43" s="9">
        <v>75208.43428252358</v>
      </c>
      <c r="AD43" s="9">
        <v>74260.383205961349</v>
      </c>
      <c r="AE43" s="9">
        <v>77526.623387919739</v>
      </c>
      <c r="AF43" s="9">
        <v>75927.463153580451</v>
      </c>
      <c r="AG43" s="9">
        <v>75151.21962525259</v>
      </c>
      <c r="AH43" s="9">
        <v>75925.229120502307</v>
      </c>
      <c r="AI43" s="9">
        <v>74985.443486050441</v>
      </c>
      <c r="AJ43" s="9">
        <v>73546.333104541496</v>
      </c>
      <c r="AK43" s="9">
        <v>70688.391077425098</v>
      </c>
      <c r="AL43" s="9">
        <v>68322.653873821124</v>
      </c>
      <c r="AM43" s="9">
        <v>62292.852685969861</v>
      </c>
      <c r="AN43" s="9">
        <v>57153.03958060615</v>
      </c>
      <c r="AO43" s="9">
        <v>54379.370677918472</v>
      </c>
      <c r="AP43" s="9">
        <v>54252.780305100212</v>
      </c>
      <c r="AQ43" s="9">
        <v>53180.231307939015</v>
      </c>
      <c r="AR43" s="9">
        <v>51613.478561946235</v>
      </c>
      <c r="AS43" s="9">
        <v>50432.675933478298</v>
      </c>
      <c r="AT43" s="9">
        <v>49754.411596347229</v>
      </c>
      <c r="AU43" s="9">
        <v>49285.858112710019</v>
      </c>
      <c r="AV43" s="9">
        <v>48478.978060490816</v>
      </c>
      <c r="AW43" s="9">
        <v>47584.583913843438</v>
      </c>
      <c r="AX43" s="9">
        <v>46279.440200340017</v>
      </c>
      <c r="AY43" s="9">
        <v>44990.54353849325</v>
      </c>
      <c r="AZ43" s="9">
        <v>44430.68263004833</v>
      </c>
      <c r="BA43" s="9">
        <v>44456.24108522915</v>
      </c>
      <c r="BB43" s="9">
        <v>45261.029521526114</v>
      </c>
      <c r="BC43" s="9">
        <v>45518.940848250975</v>
      </c>
      <c r="BD43" s="9">
        <v>45725.72561094071</v>
      </c>
      <c r="BE43" s="9">
        <v>45424.613241466563</v>
      </c>
      <c r="BF43" s="9">
        <v>45103.659537435757</v>
      </c>
      <c r="BG43" s="9">
        <v>45153.20009659569</v>
      </c>
      <c r="BH43" s="9">
        <v>44767.43577296989</v>
      </c>
      <c r="BI43" s="9">
        <v>44638.690512387577</v>
      </c>
      <c r="BJ43" s="9">
        <v>44223.477472419472</v>
      </c>
      <c r="BK43" s="9">
        <v>44114.882167745469</v>
      </c>
      <c r="BL43" s="9">
        <v>43457.649954066233</v>
      </c>
      <c r="BM43" s="9">
        <v>42656.416302288824</v>
      </c>
      <c r="BN43" s="9">
        <v>41612.805822596827</v>
      </c>
      <c r="BO43" s="9">
        <v>40691.844372054111</v>
      </c>
      <c r="BP43" s="9">
        <v>39511.211532614041</v>
      </c>
      <c r="BQ43" s="9">
        <v>38290.237991718648</v>
      </c>
      <c r="BR43" s="9">
        <v>37021.189630843379</v>
      </c>
      <c r="BS43" s="9">
        <v>36025.052860455951</v>
      </c>
      <c r="BT43" s="9">
        <v>35074.166932814507</v>
      </c>
      <c r="BU43" s="9">
        <v>34188.3472124174</v>
      </c>
      <c r="BV43" s="9">
        <v>33373.658279860181</v>
      </c>
      <c r="BW43" s="9">
        <v>32633.911472103671</v>
      </c>
      <c r="BX43" s="9">
        <v>31969.66307120469</v>
      </c>
      <c r="BY43" s="9">
        <v>31380.293117954068</v>
      </c>
      <c r="BZ43" s="9">
        <v>30863.301313833479</v>
      </c>
      <c r="CA43" s="9">
        <v>30415.780139796148</v>
      </c>
      <c r="CB43" s="9">
        <v>30032.495004443659</v>
      </c>
      <c r="CC43" s="9">
        <v>29706.550272083798</v>
      </c>
      <c r="CD43" s="9">
        <v>29428.75603597816</v>
      </c>
    </row>
    <row r="44" spans="1:82">
      <c r="A44" s="8">
        <v>39</v>
      </c>
      <c r="B44" s="9">
        <v>75427.653619583143</v>
      </c>
      <c r="C44" s="9">
        <v>77205.151088330458</v>
      </c>
      <c r="D44" s="9">
        <v>77086.216975536372</v>
      </c>
      <c r="E44" s="9">
        <v>79464.24731176495</v>
      </c>
      <c r="F44" s="9">
        <v>87485.214001852233</v>
      </c>
      <c r="G44" s="9">
        <v>89241.247691865748</v>
      </c>
      <c r="H44" s="9">
        <v>87946.489763090358</v>
      </c>
      <c r="I44" s="9">
        <v>85531.108009677657</v>
      </c>
      <c r="J44" s="9">
        <v>88408.343634497433</v>
      </c>
      <c r="K44" s="9">
        <v>89064.189354595379</v>
      </c>
      <c r="L44" s="9">
        <v>86611.90517797909</v>
      </c>
      <c r="M44" s="9">
        <v>86341.142351076691</v>
      </c>
      <c r="N44" s="9">
        <v>86916.736150067038</v>
      </c>
      <c r="O44" s="9">
        <v>85262.477217017033</v>
      </c>
      <c r="P44" s="9">
        <v>87759.023828659323</v>
      </c>
      <c r="Q44" s="9">
        <v>83423.276992111467</v>
      </c>
      <c r="R44" s="9">
        <v>84830.26213948142</v>
      </c>
      <c r="S44" s="9">
        <v>81088.761661686003</v>
      </c>
      <c r="T44" s="9">
        <v>81681.118112136275</v>
      </c>
      <c r="U44" s="9">
        <v>81314.326581294445</v>
      </c>
      <c r="V44" s="9">
        <v>81269.673142062486</v>
      </c>
      <c r="W44" s="9">
        <v>75552.532586274436</v>
      </c>
      <c r="X44" s="9">
        <v>76204.958213773003</v>
      </c>
      <c r="Y44" s="9">
        <v>75632.182391563983</v>
      </c>
      <c r="Z44" s="9">
        <v>74618.110588743002</v>
      </c>
      <c r="AA44" s="9">
        <v>75056.328665475128</v>
      </c>
      <c r="AB44" s="9">
        <v>76749.406457807898</v>
      </c>
      <c r="AC44" s="9">
        <v>77492.409427056962</v>
      </c>
      <c r="AD44" s="9">
        <v>75149.991007704841</v>
      </c>
      <c r="AE44" s="9">
        <v>74203.474872958497</v>
      </c>
      <c r="AF44" s="9">
        <v>77466.631822996598</v>
      </c>
      <c r="AG44" s="9">
        <v>75869.900169201981</v>
      </c>
      <c r="AH44" s="9">
        <v>75095.152169299254</v>
      </c>
      <c r="AI44" s="9">
        <v>75868.770443179616</v>
      </c>
      <c r="AJ44" s="9">
        <v>74930.955607757933</v>
      </c>
      <c r="AK44" s="9">
        <v>73493.872172289906</v>
      </c>
      <c r="AL44" s="9">
        <v>70639.586929894082</v>
      </c>
      <c r="AM44" s="9">
        <v>68277.293676100264</v>
      </c>
      <c r="AN44" s="9">
        <v>62254.903538848317</v>
      </c>
      <c r="AO44" s="9">
        <v>57121.391637419903</v>
      </c>
      <c r="AP44" s="9">
        <v>54351.441916293174</v>
      </c>
      <c r="AQ44" s="9">
        <v>54225.304681894399</v>
      </c>
      <c r="AR44" s="9">
        <v>53153.935417666886</v>
      </c>
      <c r="AS44" s="9">
        <v>51589.283131383469</v>
      </c>
      <c r="AT44" s="9">
        <v>50410.12972309404</v>
      </c>
      <c r="AU44" s="9">
        <v>49732.943282495864</v>
      </c>
      <c r="AV44" s="9">
        <v>49265.226684759196</v>
      </c>
      <c r="AW44" s="9">
        <v>48459.541562634651</v>
      </c>
      <c r="AX44" s="9">
        <v>47566.423177870136</v>
      </c>
      <c r="AY44" s="9">
        <v>46262.980793087459</v>
      </c>
      <c r="AZ44" s="9">
        <v>44975.748287419105</v>
      </c>
      <c r="BA44" s="9">
        <v>44416.760625723</v>
      </c>
      <c r="BB44" s="9">
        <v>44442.56703849334</v>
      </c>
      <c r="BC44" s="9">
        <v>45246.787140555949</v>
      </c>
      <c r="BD44" s="9">
        <v>45504.706352937988</v>
      </c>
      <c r="BE44" s="9">
        <v>45711.55285701721</v>
      </c>
      <c r="BF44" s="9">
        <v>45411.023678091224</v>
      </c>
      <c r="BG44" s="9">
        <v>45090.667375585181</v>
      </c>
      <c r="BH44" s="9">
        <v>45140.423719441183</v>
      </c>
      <c r="BI44" s="9">
        <v>44755.312031210902</v>
      </c>
      <c r="BJ44" s="9">
        <v>44626.955271942948</v>
      </c>
      <c r="BK44" s="9">
        <v>44212.412031274653</v>
      </c>
      <c r="BL44" s="9">
        <v>44104.176271449367</v>
      </c>
      <c r="BM44" s="9">
        <v>43447.839372672861</v>
      </c>
      <c r="BN44" s="9">
        <v>42647.631796997623</v>
      </c>
      <c r="BO44" s="9">
        <v>41605.271185018995</v>
      </c>
      <c r="BP44" s="9">
        <v>40685.427056936445</v>
      </c>
      <c r="BQ44" s="9">
        <v>39506.147924093253</v>
      </c>
      <c r="BR44" s="9">
        <v>38286.551036750468</v>
      </c>
      <c r="BS44" s="9">
        <v>37018.909075980555</v>
      </c>
      <c r="BT44" s="9">
        <v>36023.90555368628</v>
      </c>
      <c r="BU44" s="9">
        <v>35074.097629294811</v>
      </c>
      <c r="BV44" s="9">
        <v>34189.283140281361</v>
      </c>
      <c r="BW44" s="9">
        <v>33375.522286167732</v>
      </c>
      <c r="BX44" s="9">
        <v>32636.624210812908</v>
      </c>
      <c r="BY44" s="9">
        <v>31973.146042039189</v>
      </c>
      <c r="BZ44" s="9">
        <v>31384.469727018331</v>
      </c>
      <c r="CA44" s="9">
        <v>30868.098537936989</v>
      </c>
      <c r="CB44" s="9">
        <v>30421.128818746671</v>
      </c>
      <c r="CC44" s="9">
        <v>30038.331836165198</v>
      </c>
      <c r="CD44" s="9">
        <v>29712.819156783982</v>
      </c>
    </row>
    <row r="45" spans="1:82">
      <c r="A45" s="8">
        <v>40</v>
      </c>
      <c r="B45" s="9">
        <v>72857.808529043672</v>
      </c>
      <c r="C45" s="9">
        <v>75300.067025503231</v>
      </c>
      <c r="D45" s="9">
        <v>77093.192438135186</v>
      </c>
      <c r="E45" s="9">
        <v>76998.468473135785</v>
      </c>
      <c r="F45" s="9">
        <v>79374.887314936292</v>
      </c>
      <c r="G45" s="9">
        <v>87384.387757468066</v>
      </c>
      <c r="H45" s="9">
        <v>89138.45342535642</v>
      </c>
      <c r="I45" s="9">
        <v>87846.86352011819</v>
      </c>
      <c r="J45" s="9">
        <v>85435.438328289281</v>
      </c>
      <c r="K45" s="9">
        <v>88309.624181844556</v>
      </c>
      <c r="L45" s="9">
        <v>88964.947537434928</v>
      </c>
      <c r="M45" s="9">
        <v>86516.809663070133</v>
      </c>
      <c r="N45" s="9">
        <v>86247.737328991541</v>
      </c>
      <c r="O45" s="9">
        <v>86823.303228503195</v>
      </c>
      <c r="P45" s="9">
        <v>85172.04779010659</v>
      </c>
      <c r="Q45" s="9">
        <v>87666.162166985101</v>
      </c>
      <c r="R45" s="9">
        <v>83337.083346853382</v>
      </c>
      <c r="S45" s="9">
        <v>84742.986655548913</v>
      </c>
      <c r="T45" s="9">
        <v>81007.740799602747</v>
      </c>
      <c r="U45" s="9">
        <v>81599.41994266391</v>
      </c>
      <c r="V45" s="9">
        <v>81234.214965738283</v>
      </c>
      <c r="W45" s="9">
        <v>81190.531509124223</v>
      </c>
      <c r="X45" s="9">
        <v>75481.516139716041</v>
      </c>
      <c r="Y45" s="9">
        <v>76134.028894819523</v>
      </c>
      <c r="Z45" s="9">
        <v>75562.649585328429</v>
      </c>
      <c r="AA45" s="9">
        <v>74550.497966661918</v>
      </c>
      <c r="AB45" s="9">
        <v>74988.687820812091</v>
      </c>
      <c r="AC45" s="9">
        <v>76679.966246846074</v>
      </c>
      <c r="AD45" s="9">
        <v>77422.631295003521</v>
      </c>
      <c r="AE45" s="9">
        <v>75084.019889626783</v>
      </c>
      <c r="AF45" s="9">
        <v>74139.142367792461</v>
      </c>
      <c r="AG45" s="9">
        <v>77399.044982386724</v>
      </c>
      <c r="AH45" s="9">
        <v>75804.895092448234</v>
      </c>
      <c r="AI45" s="9">
        <v>75031.740460542438</v>
      </c>
      <c r="AJ45" s="9">
        <v>75804.957466207037</v>
      </c>
      <c r="AK45" s="9">
        <v>74869.232940669142</v>
      </c>
      <c r="AL45" s="9">
        <v>73434.30766643041</v>
      </c>
      <c r="AM45" s="9">
        <v>70583.902973991979</v>
      </c>
      <c r="AN45" s="9">
        <v>68225.257487923343</v>
      </c>
      <c r="AO45" s="9">
        <v>62210.710459708804</v>
      </c>
      <c r="AP45" s="9">
        <v>57083.867355769835</v>
      </c>
      <c r="AQ45" s="9">
        <v>54317.853700343672</v>
      </c>
      <c r="AR45" s="9">
        <v>54192.205621791436</v>
      </c>
      <c r="AS45" s="9">
        <v>53122.099057209212</v>
      </c>
      <c r="AT45" s="9">
        <v>51559.674635138879</v>
      </c>
      <c r="AU45" s="9">
        <v>50382.272079337112</v>
      </c>
      <c r="AV45" s="9">
        <v>49706.232828363383</v>
      </c>
      <c r="AW45" s="9">
        <v>49239.408728581708</v>
      </c>
      <c r="AX45" s="9">
        <v>48434.993958237239</v>
      </c>
      <c r="AY45" s="9">
        <v>47543.231008673698</v>
      </c>
      <c r="AZ45" s="9">
        <v>46241.592986200871</v>
      </c>
      <c r="BA45" s="9">
        <v>44956.125233321683</v>
      </c>
      <c r="BB45" s="9">
        <v>44398.067319742207</v>
      </c>
      <c r="BC45" s="9">
        <v>44424.143520575526</v>
      </c>
      <c r="BD45" s="9">
        <v>45227.772168284166</v>
      </c>
      <c r="BE45" s="9">
        <v>45485.707959879917</v>
      </c>
      <c r="BF45" s="9">
        <v>45692.62788006528</v>
      </c>
      <c r="BG45" s="9">
        <v>45392.722081550819</v>
      </c>
      <c r="BH45" s="9">
        <v>45073.004027844319</v>
      </c>
      <c r="BI45" s="9">
        <v>45122.996122896671</v>
      </c>
      <c r="BJ45" s="9">
        <v>44738.580716525008</v>
      </c>
      <c r="BK45" s="9">
        <v>44610.641665791234</v>
      </c>
      <c r="BL45" s="9">
        <v>44196.812549175542</v>
      </c>
      <c r="BM45" s="9">
        <v>44088.963796824799</v>
      </c>
      <c r="BN45" s="9">
        <v>43433.578397562611</v>
      </c>
      <c r="BO45" s="9">
        <v>42634.459878535359</v>
      </c>
      <c r="BP45" s="9">
        <v>41593.423829354244</v>
      </c>
      <c r="BQ45" s="9">
        <v>40674.764335626678</v>
      </c>
      <c r="BR45" s="9">
        <v>39496.918514092089</v>
      </c>
      <c r="BS45" s="9">
        <v>38278.778753142105</v>
      </c>
      <c r="BT45" s="9">
        <v>37012.624880306234</v>
      </c>
      <c r="BU45" s="9">
        <v>36018.821506117281</v>
      </c>
      <c r="BV45" s="9">
        <v>35070.15527882352</v>
      </c>
      <c r="BW45" s="9">
        <v>34186.405609160211</v>
      </c>
      <c r="BX45" s="9">
        <v>33373.628114343475</v>
      </c>
      <c r="BY45" s="9">
        <v>32635.629660992261</v>
      </c>
      <c r="BZ45" s="9">
        <v>31972.96829842532</v>
      </c>
      <c r="CA45" s="9">
        <v>31385.028010895672</v>
      </c>
      <c r="CB45" s="9">
        <v>30869.315857452159</v>
      </c>
      <c r="CC45" s="9">
        <v>30422.932274580489</v>
      </c>
      <c r="CD45" s="9">
        <v>30040.654717473102</v>
      </c>
    </row>
    <row r="46" spans="1:82">
      <c r="A46" s="8">
        <v>41</v>
      </c>
      <c r="B46" s="9">
        <v>70843.820401037272</v>
      </c>
      <c r="C46" s="9">
        <v>72722.800775034877</v>
      </c>
      <c r="D46" s="9">
        <v>75181.276756051084</v>
      </c>
      <c r="E46" s="9">
        <v>76994.536690175213</v>
      </c>
      <c r="F46" s="9">
        <v>76901.642952193652</v>
      </c>
      <c r="G46" s="9">
        <v>79275.262954833481</v>
      </c>
      <c r="H46" s="9">
        <v>87272.615323793085</v>
      </c>
      <c r="I46" s="9">
        <v>89024.60515907481</v>
      </c>
      <c r="J46" s="9">
        <v>87736.378054546949</v>
      </c>
      <c r="K46" s="9">
        <v>85329.161946246706</v>
      </c>
      <c r="L46" s="9">
        <v>88200.11860919348</v>
      </c>
      <c r="M46" s="9">
        <v>88854.902241199801</v>
      </c>
      <c r="N46" s="9">
        <v>86411.171876426844</v>
      </c>
      <c r="O46" s="9">
        <v>86143.893832997855</v>
      </c>
      <c r="P46" s="9">
        <v>86719.439095609327</v>
      </c>
      <c r="Q46" s="9">
        <v>85071.378066784819</v>
      </c>
      <c r="R46" s="9">
        <v>87562.919218599272</v>
      </c>
      <c r="S46" s="9">
        <v>83240.919254098248</v>
      </c>
      <c r="T46" s="9">
        <v>84645.683156744577</v>
      </c>
      <c r="U46" s="9">
        <v>80917.069851014443</v>
      </c>
      <c r="V46" s="9">
        <v>81508.048398454732</v>
      </c>
      <c r="W46" s="9">
        <v>81144.528125696073</v>
      </c>
      <c r="X46" s="9">
        <v>81101.878358882444</v>
      </c>
      <c r="Y46" s="9">
        <v>75401.484737544582</v>
      </c>
      <c r="Z46" s="9">
        <v>76054.09367196259</v>
      </c>
      <c r="AA46" s="9">
        <v>75484.20261186079</v>
      </c>
      <c r="AB46" s="9">
        <v>74474.094584216014</v>
      </c>
      <c r="AC46" s="9">
        <v>74912.264286560108</v>
      </c>
      <c r="AD46" s="9">
        <v>76601.648738212316</v>
      </c>
      <c r="AE46" s="9">
        <v>77343.964835543331</v>
      </c>
      <c r="AF46" s="9">
        <v>75009.391913103478</v>
      </c>
      <c r="AG46" s="9">
        <v>74066.261372381749</v>
      </c>
      <c r="AH46" s="9">
        <v>77322.72175265658</v>
      </c>
      <c r="AI46" s="9">
        <v>75731.315570244813</v>
      </c>
      <c r="AJ46" s="9">
        <v>74959.856646759799</v>
      </c>
      <c r="AK46" s="9">
        <v>75732.658085079893</v>
      </c>
      <c r="AL46" s="9">
        <v>74799.150079754691</v>
      </c>
      <c r="AM46" s="9">
        <v>73366.521514937573</v>
      </c>
      <c r="AN46" s="9">
        <v>70520.236375780238</v>
      </c>
      <c r="AO46" s="9">
        <v>68165.45675569943</v>
      </c>
      <c r="AP46" s="9">
        <v>62159.218737258794</v>
      </c>
      <c r="AQ46" s="9">
        <v>57039.44092380612</v>
      </c>
      <c r="AR46" s="9">
        <v>54277.596776999344</v>
      </c>
      <c r="AS46" s="9">
        <v>54152.474539188559</v>
      </c>
      <c r="AT46" s="9">
        <v>53083.717998378517</v>
      </c>
      <c r="AU46" s="9">
        <v>51523.657828921889</v>
      </c>
      <c r="AV46" s="9">
        <v>50348.114593424769</v>
      </c>
      <c r="AW46" s="9">
        <v>49673.295854949029</v>
      </c>
      <c r="AX46" s="9">
        <v>49207.422724910917</v>
      </c>
      <c r="AY46" s="9">
        <v>48404.358486663434</v>
      </c>
      <c r="AZ46" s="9">
        <v>47514.035899982497</v>
      </c>
      <c r="BA46" s="9">
        <v>46214.312837106583</v>
      </c>
      <c r="BB46" s="9">
        <v>44930.717914013396</v>
      </c>
      <c r="BC46" s="9">
        <v>44373.649645267127</v>
      </c>
      <c r="BD46" s="9">
        <v>44400.01757571457</v>
      </c>
      <c r="BE46" s="9">
        <v>45203.027382072461</v>
      </c>
      <c r="BF46" s="9">
        <v>45460.987250724611</v>
      </c>
      <c r="BG46" s="9">
        <v>45667.991353223741</v>
      </c>
      <c r="BH46" s="9">
        <v>45368.751074363739</v>
      </c>
      <c r="BI46" s="9">
        <v>45049.714180402225</v>
      </c>
      <c r="BJ46" s="9">
        <v>45099.961972936755</v>
      </c>
      <c r="BK46" s="9">
        <v>44716.28892825004</v>
      </c>
      <c r="BL46" s="9">
        <v>44588.797780932429</v>
      </c>
      <c r="BM46" s="9">
        <v>44175.729718049843</v>
      </c>
      <c r="BN46" s="9">
        <v>44068.296314154504</v>
      </c>
      <c r="BO46" s="9">
        <v>43413.922575524484</v>
      </c>
      <c r="BP46" s="9">
        <v>42615.960887507623</v>
      </c>
      <c r="BQ46" s="9">
        <v>41576.33026389173</v>
      </c>
      <c r="BR46" s="9">
        <v>40658.928196945853</v>
      </c>
      <c r="BS46" s="9">
        <v>39482.602244998772</v>
      </c>
      <c r="BT46" s="9">
        <v>38266.007271198439</v>
      </c>
      <c r="BU46" s="9">
        <v>37001.430640264603</v>
      </c>
      <c r="BV46" s="9">
        <v>36008.900242368902</v>
      </c>
      <c r="BW46" s="9">
        <v>35061.445083182189</v>
      </c>
      <c r="BX46" s="9">
        <v>34178.82513440949</v>
      </c>
      <c r="BY46" s="9">
        <v>33367.091194906636</v>
      </c>
      <c r="BZ46" s="9">
        <v>32630.047747829951</v>
      </c>
      <c r="CA46" s="9">
        <v>31968.25383608093</v>
      </c>
      <c r="CB46" s="9">
        <v>31381.09561473364</v>
      </c>
      <c r="CC46" s="9">
        <v>30866.084159583239</v>
      </c>
      <c r="CD46" s="9">
        <v>30420.324245258918</v>
      </c>
    </row>
    <row r="47" spans="1:82">
      <c r="A47" s="8">
        <v>42</v>
      </c>
      <c r="B47" s="9">
        <v>67243.586474227879</v>
      </c>
      <c r="C47" s="9">
        <v>70693.397311674693</v>
      </c>
      <c r="D47" s="9">
        <v>72604.626315211164</v>
      </c>
      <c r="E47" s="9">
        <v>75075.63955444796</v>
      </c>
      <c r="F47" s="9">
        <v>76887.190328796889</v>
      </c>
      <c r="G47" s="9">
        <v>76795.250348638394</v>
      </c>
      <c r="H47" s="9">
        <v>79165.91440761229</v>
      </c>
      <c r="I47" s="9">
        <v>87150.42228079839</v>
      </c>
      <c r="J47" s="9">
        <v>88900.228629805453</v>
      </c>
      <c r="K47" s="9">
        <v>87615.564720880764</v>
      </c>
      <c r="L47" s="9">
        <v>85212.819844171841</v>
      </c>
      <c r="M47" s="9">
        <v>88080.364366796653</v>
      </c>
      <c r="N47" s="9">
        <v>88734.593575709296</v>
      </c>
      <c r="O47" s="9">
        <v>86295.540470992244</v>
      </c>
      <c r="P47" s="9">
        <v>86030.163257790555</v>
      </c>
      <c r="Q47" s="9">
        <v>86605.696948369296</v>
      </c>
      <c r="R47" s="9">
        <v>84961.027433095296</v>
      </c>
      <c r="S47" s="9">
        <v>87449.852028357665</v>
      </c>
      <c r="T47" s="9">
        <v>83135.352650844216</v>
      </c>
      <c r="U47" s="9">
        <v>84538.919405016466</v>
      </c>
      <c r="V47" s="9">
        <v>80817.325381380768</v>
      </c>
      <c r="W47" s="9">
        <v>81407.581707951729</v>
      </c>
      <c r="X47" s="9">
        <v>81045.846879054763</v>
      </c>
      <c r="Y47" s="9">
        <v>81004.2966265594</v>
      </c>
      <c r="Z47" s="9">
        <v>75313.032853732409</v>
      </c>
      <c r="AA47" s="9">
        <v>75965.747712859549</v>
      </c>
      <c r="AB47" s="9">
        <v>75397.439353439768</v>
      </c>
      <c r="AC47" s="9">
        <v>74389.501627913254</v>
      </c>
      <c r="AD47" s="9">
        <v>74827.660217213968</v>
      </c>
      <c r="AE47" s="9">
        <v>76515.055109199078</v>
      </c>
      <c r="AF47" s="9">
        <v>77257.011687266859</v>
      </c>
      <c r="AG47" s="9">
        <v>74926.713669027915</v>
      </c>
      <c r="AH47" s="9">
        <v>73985.441159156471</v>
      </c>
      <c r="AI47" s="9">
        <v>77238.268341517076</v>
      </c>
      <c r="AJ47" s="9">
        <v>75649.771347081434</v>
      </c>
      <c r="AK47" s="9">
        <v>74880.112819966263</v>
      </c>
      <c r="AL47" s="9">
        <v>75652.484566038096</v>
      </c>
      <c r="AM47" s="9">
        <v>74721.322005424125</v>
      </c>
      <c r="AN47" s="9">
        <v>73291.131511884072</v>
      </c>
      <c r="AO47" s="9">
        <v>70449.209420009458</v>
      </c>
      <c r="AP47" s="9">
        <v>68098.517931317823</v>
      </c>
      <c r="AQ47" s="9">
        <v>62101.063173789189</v>
      </c>
      <c r="AR47" s="9">
        <v>56988.754156502633</v>
      </c>
      <c r="AS47" s="9">
        <v>54231.317177008437</v>
      </c>
      <c r="AT47" s="9">
        <v>54106.758084462301</v>
      </c>
      <c r="AU47" s="9">
        <v>53039.440053099192</v>
      </c>
      <c r="AV47" s="9">
        <v>51481.882784789792</v>
      </c>
      <c r="AW47" s="9">
        <v>50308.309084895707</v>
      </c>
      <c r="AX47" s="9">
        <v>49634.785304462435</v>
      </c>
      <c r="AY47" s="9">
        <v>49169.9224624333</v>
      </c>
      <c r="AZ47" s="9">
        <v>48368.290118528952</v>
      </c>
      <c r="BA47" s="9">
        <v>47479.494055657677</v>
      </c>
      <c r="BB47" s="9">
        <v>46181.798179236444</v>
      </c>
      <c r="BC47" s="9">
        <v>44900.185722803391</v>
      </c>
      <c r="BD47" s="9">
        <v>44344.167740799166</v>
      </c>
      <c r="BE47" s="9">
        <v>44370.849448441033</v>
      </c>
      <c r="BF47" s="9">
        <v>45173.21231419337</v>
      </c>
      <c r="BG47" s="9">
        <v>45431.203600071196</v>
      </c>
      <c r="BH47" s="9">
        <v>45638.302531975038</v>
      </c>
      <c r="BI47" s="9">
        <v>45339.770285655104</v>
      </c>
      <c r="BJ47" s="9">
        <v>45021.4578326876</v>
      </c>
      <c r="BK47" s="9">
        <v>45071.981253796737</v>
      </c>
      <c r="BL47" s="9">
        <v>44689.097042533976</v>
      </c>
      <c r="BM47" s="9">
        <v>44562.08411554878</v>
      </c>
      <c r="BN47" s="9">
        <v>44149.824414218776</v>
      </c>
      <c r="BO47" s="9">
        <v>44042.834765816449</v>
      </c>
      <c r="BP47" s="9">
        <v>43389.5334151188</v>
      </c>
      <c r="BQ47" s="9">
        <v>42592.797010120674</v>
      </c>
      <c r="BR47" s="9">
        <v>41554.65355352746</v>
      </c>
      <c r="BS47" s="9">
        <v>40638.582445552551</v>
      </c>
      <c r="BT47" s="9">
        <v>39463.863876169373</v>
      </c>
      <c r="BU47" s="9">
        <v>38248.902316970896</v>
      </c>
      <c r="BV47" s="9">
        <v>36985.993068336291</v>
      </c>
      <c r="BW47" s="9">
        <v>35994.809192326742</v>
      </c>
      <c r="BX47" s="9">
        <v>35048.635129883784</v>
      </c>
      <c r="BY47" s="9">
        <v>34167.210385341255</v>
      </c>
      <c r="BZ47" s="9">
        <v>33356.580699521321</v>
      </c>
      <c r="CA47" s="9">
        <v>32620.548064227813</v>
      </c>
      <c r="CB47" s="9">
        <v>31959.672589149741</v>
      </c>
      <c r="CC47" s="9">
        <v>31373.342735943119</v>
      </c>
      <c r="CD47" s="9">
        <v>30859.073830561138</v>
      </c>
    </row>
    <row r="48" spans="1:82">
      <c r="A48" s="8">
        <v>43</v>
      </c>
      <c r="B48" s="9">
        <v>64648.739945025845</v>
      </c>
      <c r="C48" s="9">
        <v>67090.50240930765</v>
      </c>
      <c r="D48" s="9">
        <v>70562.091827505152</v>
      </c>
      <c r="E48" s="9">
        <v>72493.05163077137</v>
      </c>
      <c r="F48" s="9">
        <v>74961.394336396857</v>
      </c>
      <c r="G48" s="9">
        <v>76770.246624652835</v>
      </c>
      <c r="H48" s="9">
        <v>76679.330440716905</v>
      </c>
      <c r="I48" s="9">
        <v>79046.888461546099</v>
      </c>
      <c r="J48" s="9">
        <v>87017.868220330289</v>
      </c>
      <c r="K48" s="9">
        <v>88765.393032793334</v>
      </c>
      <c r="L48" s="9">
        <v>87484.497133761135</v>
      </c>
      <c r="M48" s="9">
        <v>85086.492760154913</v>
      </c>
      <c r="N48" s="9">
        <v>87950.450001836929</v>
      </c>
      <c r="O48" s="9">
        <v>88604.119385574217</v>
      </c>
      <c r="P48" s="9">
        <v>86170.018244027422</v>
      </c>
      <c r="Q48" s="9">
        <v>85906.652249792358</v>
      </c>
      <c r="R48" s="9">
        <v>86482.190347168857</v>
      </c>
      <c r="S48" s="9">
        <v>84841.113880382691</v>
      </c>
      <c r="T48" s="9">
        <v>87327.086667710304</v>
      </c>
      <c r="U48" s="9">
        <v>83020.509847698879</v>
      </c>
      <c r="V48" s="9">
        <v>84422.82881589813</v>
      </c>
      <c r="W48" s="9">
        <v>80708.639032891166</v>
      </c>
      <c r="X48" s="9">
        <v>81298.15958290307</v>
      </c>
      <c r="Y48" s="9">
        <v>80938.3139689003</v>
      </c>
      <c r="Z48" s="9">
        <v>80897.93312483959</v>
      </c>
      <c r="AA48" s="9">
        <v>75216.302360404865</v>
      </c>
      <c r="AB48" s="9">
        <v>75869.137405359841</v>
      </c>
      <c r="AC48" s="9">
        <v>75302.509324428131</v>
      </c>
      <c r="AD48" s="9">
        <v>74296.870813943635</v>
      </c>
      <c r="AE48" s="9">
        <v>74735.032367257372</v>
      </c>
      <c r="AF48" s="9">
        <v>76420.350119655544</v>
      </c>
      <c r="AG48" s="9">
        <v>77161.942045614676</v>
      </c>
      <c r="AH48" s="9">
        <v>74836.153504068498</v>
      </c>
      <c r="AI48" s="9">
        <v>73896.851940737193</v>
      </c>
      <c r="AJ48" s="9">
        <v>77145.865181888978</v>
      </c>
      <c r="AK48" s="9">
        <v>75560.442709680094</v>
      </c>
      <c r="AL48" s="9">
        <v>74792.690685762529</v>
      </c>
      <c r="AM48" s="9">
        <v>75564.62376798311</v>
      </c>
      <c r="AN48" s="9">
        <v>74635.935679789138</v>
      </c>
      <c r="AO48" s="9">
        <v>73208.324438593845</v>
      </c>
      <c r="AP48" s="9">
        <v>70371.004820483446</v>
      </c>
      <c r="AQ48" s="9">
        <v>68024.619820115448</v>
      </c>
      <c r="AR48" s="9">
        <v>62036.40912693178</v>
      </c>
      <c r="AS48" s="9">
        <v>56931.960861142521</v>
      </c>
      <c r="AT48" s="9">
        <v>54179.162854494898</v>
      </c>
      <c r="AU48" s="9">
        <v>54055.205852054103</v>
      </c>
      <c r="AV48" s="9">
        <v>52989.414303929036</v>
      </c>
      <c r="AW48" s="9">
        <v>51434.495880575036</v>
      </c>
      <c r="AX48" s="9">
        <v>50263.000180968229</v>
      </c>
      <c r="AY48" s="9">
        <v>49590.845383921376</v>
      </c>
      <c r="AZ48" s="9">
        <v>49127.052254136841</v>
      </c>
      <c r="BA48" s="9">
        <v>48326.93220885453</v>
      </c>
      <c r="BB48" s="9">
        <v>47439.747526795007</v>
      </c>
      <c r="BC48" s="9">
        <v>46144.188442176513</v>
      </c>
      <c r="BD48" s="9">
        <v>44864.665410196772</v>
      </c>
      <c r="BE48" s="9">
        <v>44309.757794769801</v>
      </c>
      <c r="BF48" s="9">
        <v>44336.776498279913</v>
      </c>
      <c r="BG48" s="9">
        <v>45138.467870763641</v>
      </c>
      <c r="BH48" s="9">
        <v>45396.499760083549</v>
      </c>
      <c r="BI48" s="9">
        <v>45603.705831479645</v>
      </c>
      <c r="BJ48" s="9">
        <v>45305.92416512077</v>
      </c>
      <c r="BK48" s="9">
        <v>44988.379360352556</v>
      </c>
      <c r="BL48" s="9">
        <v>45039.199406736501</v>
      </c>
      <c r="BM48" s="9">
        <v>44657.150136293349</v>
      </c>
      <c r="BN48" s="9">
        <v>44530.64616849408</v>
      </c>
      <c r="BO48" s="9">
        <v>44119.241591827755</v>
      </c>
      <c r="BP48" s="9">
        <v>44012.724520151285</v>
      </c>
      <c r="BQ48" s="9">
        <v>43360.554863435755</v>
      </c>
      <c r="BR48" s="9">
        <v>42565.110247717093</v>
      </c>
      <c r="BS48" s="9">
        <v>41528.532898174395</v>
      </c>
      <c r="BT48" s="9">
        <v>40613.863831929295</v>
      </c>
      <c r="BU48" s="9">
        <v>39440.836788875291</v>
      </c>
      <c r="BV48" s="9">
        <v>38227.593711240719</v>
      </c>
      <c r="BW48" s="9">
        <v>36966.43820839547</v>
      </c>
      <c r="BX48" s="9">
        <v>35976.67149368098</v>
      </c>
      <c r="BY48" s="9">
        <v>35031.845760061988</v>
      </c>
      <c r="BZ48" s="9">
        <v>34151.679087212979</v>
      </c>
      <c r="CA48" s="9">
        <v>33342.211942949711</v>
      </c>
      <c r="CB48" s="9">
        <v>32607.243736804969</v>
      </c>
      <c r="CC48" s="9">
        <v>31947.335724126482</v>
      </c>
      <c r="CD48" s="9">
        <v>31361.878810280512</v>
      </c>
    </row>
    <row r="49" spans="1:82">
      <c r="A49" s="8">
        <v>44</v>
      </c>
      <c r="B49" s="9">
        <v>59636.502597704814</v>
      </c>
      <c r="C49" s="9">
        <v>64493.480249777596</v>
      </c>
      <c r="D49" s="9">
        <v>66961.324591987912</v>
      </c>
      <c r="E49" s="9">
        <v>70444.387398298029</v>
      </c>
      <c r="F49" s="9">
        <v>72373.112964474101</v>
      </c>
      <c r="G49" s="9">
        <v>74837.829312799091</v>
      </c>
      <c r="H49" s="9">
        <v>76643.876420616813</v>
      </c>
      <c r="I49" s="9">
        <v>76554.062569325877</v>
      </c>
      <c r="J49" s="9">
        <v>78918.376770582661</v>
      </c>
      <c r="K49" s="9">
        <v>86875.173339521891</v>
      </c>
      <c r="L49" s="9">
        <v>88620.33288962346</v>
      </c>
      <c r="M49" s="9">
        <v>87343.412922636722</v>
      </c>
      <c r="N49" s="9">
        <v>84950.422820680542</v>
      </c>
      <c r="O49" s="9">
        <v>87810.631716895208</v>
      </c>
      <c r="P49" s="9">
        <v>88463.74816555834</v>
      </c>
      <c r="Q49" s="9">
        <v>86034.875656794815</v>
      </c>
      <c r="R49" s="9">
        <v>85773.635324011149</v>
      </c>
      <c r="S49" s="9">
        <v>86349.203086696565</v>
      </c>
      <c r="T49" s="9">
        <v>84711.923895552551</v>
      </c>
      <c r="U49" s="9">
        <v>87194.923345544143</v>
      </c>
      <c r="V49" s="9">
        <v>82896.684347118047</v>
      </c>
      <c r="W49" s="9">
        <v>84297.715741517721</v>
      </c>
      <c r="X49" s="9">
        <v>80591.306675850559</v>
      </c>
      <c r="Y49" s="9">
        <v>81180.089102682425</v>
      </c>
      <c r="Z49" s="9">
        <v>80822.239300656729</v>
      </c>
      <c r="AA49" s="9">
        <v>80783.102485440962</v>
      </c>
      <c r="AB49" s="9">
        <v>75111.592851999536</v>
      </c>
      <c r="AC49" s="9">
        <v>75764.568635110074</v>
      </c>
      <c r="AD49" s="9">
        <v>75199.721335907438</v>
      </c>
      <c r="AE49" s="9">
        <v>74196.512095118291</v>
      </c>
      <c r="AF49" s="9">
        <v>74634.697690533591</v>
      </c>
      <c r="AG49" s="9">
        <v>76317.863574504867</v>
      </c>
      <c r="AH49" s="9">
        <v>77059.093653200922</v>
      </c>
      <c r="AI49" s="9">
        <v>74738.042975122196</v>
      </c>
      <c r="AJ49" s="9">
        <v>73800.826361182553</v>
      </c>
      <c r="AK49" s="9">
        <v>77045.862378642923</v>
      </c>
      <c r="AL49" s="9">
        <v>75463.677167976493</v>
      </c>
      <c r="AM49" s="9">
        <v>74697.938302480339</v>
      </c>
      <c r="AN49" s="9">
        <v>75469.431464564143</v>
      </c>
      <c r="AO49" s="9">
        <v>74543.345024031296</v>
      </c>
      <c r="AP49" s="9">
        <v>73118.452091901127</v>
      </c>
      <c r="AQ49" s="9">
        <v>70285.965176070196</v>
      </c>
      <c r="AR49" s="9">
        <v>67944.096067971768</v>
      </c>
      <c r="AS49" s="9">
        <v>61965.563957359525</v>
      </c>
      <c r="AT49" s="9">
        <v>56869.345887419186</v>
      </c>
      <c r="AU49" s="9">
        <v>54121.406635449079</v>
      </c>
      <c r="AV49" s="9">
        <v>53998.092676303218</v>
      </c>
      <c r="AW49" s="9">
        <v>52933.91412072807</v>
      </c>
      <c r="AX49" s="9">
        <v>51381.764686442511</v>
      </c>
      <c r="AY49" s="9">
        <v>50212.451455294533</v>
      </c>
      <c r="AZ49" s="9">
        <v>49541.738131003716</v>
      </c>
      <c r="BA49" s="9">
        <v>49079.073594066547</v>
      </c>
      <c r="BB49" s="9">
        <v>48280.543842255123</v>
      </c>
      <c r="BC49" s="9">
        <v>47395.052417392049</v>
      </c>
      <c r="BD49" s="9">
        <v>46101.734447659408</v>
      </c>
      <c r="BE49" s="9">
        <v>44824.402467640561</v>
      </c>
      <c r="BF49" s="9">
        <v>44270.663777106682</v>
      </c>
      <c r="BG49" s="9">
        <v>44298.044277099048</v>
      </c>
      <c r="BH49" s="9">
        <v>45099.045406031539</v>
      </c>
      <c r="BI49" s="9">
        <v>45357.129890542252</v>
      </c>
      <c r="BJ49" s="9">
        <v>45564.457909774675</v>
      </c>
      <c r="BK49" s="9">
        <v>45267.469019761396</v>
      </c>
      <c r="BL49" s="9">
        <v>44950.734552568334</v>
      </c>
      <c r="BM49" s="9">
        <v>45001.8737261364</v>
      </c>
      <c r="BN49" s="9">
        <v>44620.704520569168</v>
      </c>
      <c r="BO49" s="9">
        <v>44494.740666392521</v>
      </c>
      <c r="BP49" s="9">
        <v>44084.236721649519</v>
      </c>
      <c r="BQ49" s="9">
        <v>43978.221488217532</v>
      </c>
      <c r="BR49" s="9">
        <v>43327.240086431746</v>
      </c>
      <c r="BS49" s="9">
        <v>42533.150129101392</v>
      </c>
      <c r="BT49" s="9">
        <v>41498.212721637232</v>
      </c>
      <c r="BU49" s="9">
        <v>40585.012311072453</v>
      </c>
      <c r="BV49" s="9">
        <v>39413.754890728917</v>
      </c>
      <c r="BW49" s="9">
        <v>38202.309003643881</v>
      </c>
      <c r="BX49" s="9">
        <v>36942.986896881201</v>
      </c>
      <c r="BY49" s="9">
        <v>35954.702800990606</v>
      </c>
      <c r="BZ49" s="9">
        <v>35011.287653267129</v>
      </c>
      <c r="CA49" s="9">
        <v>34132.437273239739</v>
      </c>
      <c r="CB49" s="9">
        <v>33324.186682103755</v>
      </c>
      <c r="CC49" s="9">
        <v>32590.332644250571</v>
      </c>
      <c r="CD49" s="9">
        <v>31931.437648129518</v>
      </c>
    </row>
    <row r="50" spans="1:82">
      <c r="A50" s="8">
        <v>45</v>
      </c>
      <c r="B50" s="9">
        <v>59373.521954134543</v>
      </c>
      <c r="C50" s="9">
        <v>59482.104121049451</v>
      </c>
      <c r="D50" s="9">
        <v>64344.50816959823</v>
      </c>
      <c r="E50" s="9">
        <v>66841.440909828205</v>
      </c>
      <c r="F50" s="9">
        <v>70319.235259665933</v>
      </c>
      <c r="G50" s="9">
        <v>72244.890875294543</v>
      </c>
      <c r="H50" s="9">
        <v>74705.835173687374</v>
      </c>
      <c r="I50" s="9">
        <v>76508.983112442918</v>
      </c>
      <c r="J50" s="9">
        <v>76420.357503720064</v>
      </c>
      <c r="K50" s="9">
        <v>78781.30207159424</v>
      </c>
      <c r="L50" s="9">
        <v>86723.288972464332</v>
      </c>
      <c r="M50" s="9">
        <v>88466.012908999895</v>
      </c>
      <c r="N50" s="9">
        <v>87193.279135940887</v>
      </c>
      <c r="O50" s="9">
        <v>84805.579893824121</v>
      </c>
      <c r="P50" s="9">
        <v>87661.893231588707</v>
      </c>
      <c r="Q50" s="9">
        <v>88314.474802456229</v>
      </c>
      <c r="R50" s="9">
        <v>85891.10828856469</v>
      </c>
      <c r="S50" s="9">
        <v>85632.111619347619</v>
      </c>
      <c r="T50" s="9">
        <v>86207.742853424192</v>
      </c>
      <c r="U50" s="9">
        <v>84574.466869505733</v>
      </c>
      <c r="V50" s="9">
        <v>87054.384807903756</v>
      </c>
      <c r="W50" s="9">
        <v>82764.89102648526</v>
      </c>
      <c r="X50" s="9">
        <v>84164.605384579525</v>
      </c>
      <c r="Y50" s="9">
        <v>80466.344172469398</v>
      </c>
      <c r="Z50" s="9">
        <v>81054.396615804551</v>
      </c>
      <c r="AA50" s="9">
        <v>80698.651477889711</v>
      </c>
      <c r="AB50" s="9">
        <v>80660.837452926324</v>
      </c>
      <c r="AC50" s="9">
        <v>74999.921097843413</v>
      </c>
      <c r="AD50" s="9">
        <v>75653.063949259347</v>
      </c>
      <c r="AE50" s="9">
        <v>75090.100287868714</v>
      </c>
      <c r="AF50" s="9">
        <v>74089.450944812459</v>
      </c>
      <c r="AG50" s="9">
        <v>74527.688194754184</v>
      </c>
      <c r="AH50" s="9">
        <v>76208.639980024906</v>
      </c>
      <c r="AI50" s="9">
        <v>76949.518527637556</v>
      </c>
      <c r="AJ50" s="9">
        <v>74633.427308829152</v>
      </c>
      <c r="AK50" s="9">
        <v>73698.410328207625</v>
      </c>
      <c r="AL50" s="9">
        <v>76939.322886053182</v>
      </c>
      <c r="AM50" s="9">
        <v>75360.534624639957</v>
      </c>
      <c r="AN50" s="9">
        <v>74596.915677784913</v>
      </c>
      <c r="AO50" s="9">
        <v>75367.975034128322</v>
      </c>
      <c r="AP50" s="9">
        <v>74444.614937424965</v>
      </c>
      <c r="AQ50" s="9">
        <v>73022.57694346676</v>
      </c>
      <c r="AR50" s="9">
        <v>70195.143422729961</v>
      </c>
      <c r="AS50" s="9">
        <v>67857.99004588867</v>
      </c>
      <c r="AT50" s="9">
        <v>61889.544142557519</v>
      </c>
      <c r="AU50" s="9">
        <v>56801.90263867168</v>
      </c>
      <c r="AV50" s="9">
        <v>54059.02927581258</v>
      </c>
      <c r="AW50" s="9">
        <v>53936.401039682481</v>
      </c>
      <c r="AX50" s="9">
        <v>52873.920543718828</v>
      </c>
      <c r="AY50" s="9">
        <v>51324.664066089885</v>
      </c>
      <c r="AZ50" s="9">
        <v>50157.633419305086</v>
      </c>
      <c r="BA50" s="9">
        <v>49488.43219305425</v>
      </c>
      <c r="BB50" s="9">
        <v>49026.95427224489</v>
      </c>
      <c r="BC50" s="9">
        <v>48230.090072589097</v>
      </c>
      <c r="BD50" s="9">
        <v>47346.370472312527</v>
      </c>
      <c r="BE50" s="9">
        <v>46055.392310031675</v>
      </c>
      <c r="BF50" s="9">
        <v>44780.347332401652</v>
      </c>
      <c r="BG50" s="9">
        <v>44227.834298680602</v>
      </c>
      <c r="BH50" s="9">
        <v>44255.602709762861</v>
      </c>
      <c r="BI50" s="9">
        <v>45055.900431154849</v>
      </c>
      <c r="BJ50" s="9">
        <v>45314.052064827454</v>
      </c>
      <c r="BK50" s="9">
        <v>45521.51909694085</v>
      </c>
      <c r="BL50" s="9">
        <v>45225.364557686509</v>
      </c>
      <c r="BM50" s="9">
        <v>44909.482329774968</v>
      </c>
      <c r="BN50" s="9">
        <v>44960.964396643365</v>
      </c>
      <c r="BO50" s="9">
        <v>44580.719127133401</v>
      </c>
      <c r="BP50" s="9">
        <v>44455.326708349741</v>
      </c>
      <c r="BQ50" s="9">
        <v>44045.767378660472</v>
      </c>
      <c r="BR50" s="9">
        <v>43940.283443171546</v>
      </c>
      <c r="BS50" s="9">
        <v>43290.543826194596</v>
      </c>
      <c r="BT50" s="9">
        <v>42497.867460090099</v>
      </c>
      <c r="BU50" s="9">
        <v>41464.638402182682</v>
      </c>
      <c r="BV50" s="9">
        <v>40552.968478074108</v>
      </c>
      <c r="BW50" s="9">
        <v>39383.55238742863</v>
      </c>
      <c r="BX50" s="9">
        <v>38173.975691375308</v>
      </c>
      <c r="BY50" s="9">
        <v>36916.559557330213</v>
      </c>
      <c r="BZ50" s="9">
        <v>35929.818018470629</v>
      </c>
      <c r="CA50" s="9">
        <v>34987.870401994907</v>
      </c>
      <c r="CB50" s="9">
        <v>34110.389556025097</v>
      </c>
      <c r="CC50" s="9">
        <v>33303.404924006434</v>
      </c>
      <c r="CD50" s="9">
        <v>32570.710591330848</v>
      </c>
    </row>
    <row r="51" spans="1:82">
      <c r="A51" s="8">
        <v>46</v>
      </c>
      <c r="B51" s="9">
        <v>58425.406811697685</v>
      </c>
      <c r="C51" s="9">
        <v>59218.730287753555</v>
      </c>
      <c r="D51" s="9">
        <v>59346.59863687992</v>
      </c>
      <c r="E51" s="9">
        <v>64221.10539561187</v>
      </c>
      <c r="F51" s="9">
        <v>66714.357331393898</v>
      </c>
      <c r="G51" s="9">
        <v>70185.95975987766</v>
      </c>
      <c r="H51" s="9">
        <v>72108.445144880374</v>
      </c>
      <c r="I51" s="9">
        <v>74565.479223384609</v>
      </c>
      <c r="J51" s="9">
        <v>76365.642058525817</v>
      </c>
      <c r="K51" s="9">
        <v>76278.296499935735</v>
      </c>
      <c r="L51" s="9">
        <v>78635.75352432247</v>
      </c>
      <c r="M51" s="9">
        <v>86562.319803216102</v>
      </c>
      <c r="N51" s="9">
        <v>88302.54668612266</v>
      </c>
      <c r="O51" s="9">
        <v>87034.213139298081</v>
      </c>
      <c r="P51" s="9">
        <v>84652.085228324257</v>
      </c>
      <c r="Q51" s="9">
        <v>87504.364989781228</v>
      </c>
      <c r="R51" s="9">
        <v>88156.437706799552</v>
      </c>
      <c r="S51" s="9">
        <v>85738.857241181584</v>
      </c>
      <c r="T51" s="9">
        <v>85482.226239398617</v>
      </c>
      <c r="U51" s="9">
        <v>86057.961326218909</v>
      </c>
      <c r="V51" s="9">
        <v>84428.897468096402</v>
      </c>
      <c r="W51" s="9">
        <v>86905.634792186407</v>
      </c>
      <c r="X51" s="9">
        <v>82625.291379152171</v>
      </c>
      <c r="Y51" s="9">
        <v>84023.666688250116</v>
      </c>
      <c r="Z51" s="9">
        <v>80333.917071355114</v>
      </c>
      <c r="AA51" s="9">
        <v>80921.255338359566</v>
      </c>
      <c r="AB51" s="9">
        <v>80567.726570977422</v>
      </c>
      <c r="AC51" s="9">
        <v>80531.318007865935</v>
      </c>
      <c r="AD51" s="9">
        <v>74881.459677744875</v>
      </c>
      <c r="AE51" s="9">
        <v>75534.800601897019</v>
      </c>
      <c r="AF51" s="9">
        <v>74973.826242451672</v>
      </c>
      <c r="AG51" s="9">
        <v>73975.869192492813</v>
      </c>
      <c r="AH51" s="9">
        <v>74414.19093327687</v>
      </c>
      <c r="AI51" s="9">
        <v>76092.875194860724</v>
      </c>
      <c r="AJ51" s="9">
        <v>76833.418339353346</v>
      </c>
      <c r="AK51" s="9">
        <v>74522.505410967016</v>
      </c>
      <c r="AL51" s="9">
        <v>73589.804550421046</v>
      </c>
      <c r="AM51" s="9">
        <v>76826.458746179356</v>
      </c>
      <c r="AN51" s="9">
        <v>75251.226592858744</v>
      </c>
      <c r="AO51" s="9">
        <v>74489.835617864534</v>
      </c>
      <c r="AP51" s="9">
        <v>75260.473004727406</v>
      </c>
      <c r="AQ51" s="9">
        <v>74339.963403739501</v>
      </c>
      <c r="AR51" s="9">
        <v>72920.916787688606</v>
      </c>
      <c r="AS51" s="9">
        <v>70098.752739884483</v>
      </c>
      <c r="AT51" s="9">
        <v>67766.509918298645</v>
      </c>
      <c r="AU51" s="9">
        <v>61808.542119967417</v>
      </c>
      <c r="AV51" s="9">
        <v>56729.810070250605</v>
      </c>
      <c r="AW51" s="9">
        <v>53992.202515553879</v>
      </c>
      <c r="AX51" s="9">
        <v>53870.304660760252</v>
      </c>
      <c r="AY51" s="9">
        <v>52809.607568296502</v>
      </c>
      <c r="AZ51" s="9">
        <v>51263.364916978288</v>
      </c>
      <c r="BA51" s="9">
        <v>50098.71499521919</v>
      </c>
      <c r="BB51" s="9">
        <v>49431.096076547532</v>
      </c>
      <c r="BC51" s="9">
        <v>48970.863005923806</v>
      </c>
      <c r="BD51" s="9">
        <v>48175.738607030085</v>
      </c>
      <c r="BE51" s="9">
        <v>47293.867999213762</v>
      </c>
      <c r="BF51" s="9">
        <v>46005.325415454252</v>
      </c>
      <c r="BG51" s="9">
        <v>44732.660409579701</v>
      </c>
      <c r="BH51" s="9">
        <v>44181.429257352574</v>
      </c>
      <c r="BI51" s="9">
        <v>44209.613219036546</v>
      </c>
      <c r="BJ51" s="9">
        <v>45009.198682110647</v>
      </c>
      <c r="BK51" s="9">
        <v>45267.434362996806</v>
      </c>
      <c r="BL51" s="9">
        <v>45475.059617903942</v>
      </c>
      <c r="BM51" s="9">
        <v>45179.781254167028</v>
      </c>
      <c r="BN51" s="9">
        <v>44864.793299587647</v>
      </c>
      <c r="BO51" s="9">
        <v>44916.643506524342</v>
      </c>
      <c r="BP51" s="9">
        <v>44537.365853857431</v>
      </c>
      <c r="BQ51" s="9">
        <v>44412.576935783014</v>
      </c>
      <c r="BR51" s="9">
        <v>44004.00581610357</v>
      </c>
      <c r="BS51" s="9">
        <v>43899.083389606676</v>
      </c>
      <c r="BT51" s="9">
        <v>43250.637673937978</v>
      </c>
      <c r="BU51" s="9">
        <v>42459.431798022226</v>
      </c>
      <c r="BV51" s="9">
        <v>41427.97644570157</v>
      </c>
      <c r="BW51" s="9">
        <v>40517.896201493495</v>
      </c>
      <c r="BX51" s="9">
        <v>39350.389409585521</v>
      </c>
      <c r="BY51" s="9">
        <v>38142.74993024212</v>
      </c>
      <c r="BZ51" s="9">
        <v>36887.308101955401</v>
      </c>
      <c r="CA51" s="9">
        <v>35902.165847119461</v>
      </c>
      <c r="CB51" s="9">
        <v>34961.739619575041</v>
      </c>
      <c r="CC51" s="9">
        <v>34085.678670535272</v>
      </c>
      <c r="CD51" s="9">
        <v>33280.006765147278</v>
      </c>
    </row>
    <row r="52" spans="1:82">
      <c r="A52" s="8">
        <v>47</v>
      </c>
      <c r="B52" s="9">
        <v>57571.379928583759</v>
      </c>
      <c r="C52" s="9">
        <v>58264.691613591058</v>
      </c>
      <c r="D52" s="9">
        <v>59072.501684052448</v>
      </c>
      <c r="E52" s="9">
        <v>59225.695467753008</v>
      </c>
      <c r="F52" s="9">
        <v>64090.503112655708</v>
      </c>
      <c r="G52" s="9">
        <v>66579.280764036899</v>
      </c>
      <c r="H52" s="9">
        <v>70044.447506252298</v>
      </c>
      <c r="I52" s="9">
        <v>71963.663118733166</v>
      </c>
      <c r="J52" s="9">
        <v>74416.649383123644</v>
      </c>
      <c r="K52" s="9">
        <v>76213.74225996912</v>
      </c>
      <c r="L52" s="9">
        <v>76127.772759152926</v>
      </c>
      <c r="M52" s="9">
        <v>78481.625579256026</v>
      </c>
      <c r="N52" s="9">
        <v>86392.154054682323</v>
      </c>
      <c r="O52" s="9">
        <v>88129.82466017289</v>
      </c>
      <c r="P52" s="9">
        <v>86866.11194131423</v>
      </c>
      <c r="Q52" s="9">
        <v>84489.842600488977</v>
      </c>
      <c r="R52" s="9">
        <v>87337.952370848041</v>
      </c>
      <c r="S52" s="9">
        <v>87989.545692694388</v>
      </c>
      <c r="T52" s="9">
        <v>85578.037996752595</v>
      </c>
      <c r="U52" s="9">
        <v>85323.899552511313</v>
      </c>
      <c r="V52" s="9">
        <v>85899.782573751028</v>
      </c>
      <c r="W52" s="9">
        <v>84275.145255000796</v>
      </c>
      <c r="X52" s="9">
        <v>86748.605113626341</v>
      </c>
      <c r="Y52" s="9">
        <v>82477.824480791969</v>
      </c>
      <c r="Z52" s="9">
        <v>83874.841683791426</v>
      </c>
      <c r="AA52" s="9">
        <v>80193.97380947214</v>
      </c>
      <c r="AB52" s="9">
        <v>80780.616936385719</v>
      </c>
      <c r="AC52" s="9">
        <v>80429.420175701001</v>
      </c>
      <c r="AD52" s="9">
        <v>80394.503382257128</v>
      </c>
      <c r="AE52" s="9">
        <v>74756.174106276041</v>
      </c>
      <c r="AF52" s="9">
        <v>75409.747073082428</v>
      </c>
      <c r="AG52" s="9">
        <v>74850.871161648247</v>
      </c>
      <c r="AH52" s="9">
        <v>73855.742363073441</v>
      </c>
      <c r="AI52" s="9">
        <v>74294.184441509366</v>
      </c>
      <c r="AJ52" s="9">
        <v>75970.550494368392</v>
      </c>
      <c r="AK52" s="9">
        <v>76710.777348770964</v>
      </c>
      <c r="AL52" s="9">
        <v>74405.265036268363</v>
      </c>
      <c r="AM52" s="9">
        <v>73475.000030666051</v>
      </c>
      <c r="AN52" s="9">
        <v>76707.263354708324</v>
      </c>
      <c r="AO52" s="9">
        <v>75135.749628741469</v>
      </c>
      <c r="AP52" s="9">
        <v>74376.697604436878</v>
      </c>
      <c r="AQ52" s="9">
        <v>75146.927734944969</v>
      </c>
      <c r="AR52" s="9">
        <v>74229.395284443395</v>
      </c>
      <c r="AS52" s="9">
        <v>72813.479311166564</v>
      </c>
      <c r="AT52" s="9">
        <v>69996.803345105698</v>
      </c>
      <c r="AU52" s="9">
        <v>67669.667845992793</v>
      </c>
      <c r="AV52" s="9">
        <v>61722.571298378723</v>
      </c>
      <c r="AW52" s="9">
        <v>56653.082593243438</v>
      </c>
      <c r="AX52" s="9">
        <v>53920.94177573773</v>
      </c>
      <c r="AY52" s="9">
        <v>53799.820846720009</v>
      </c>
      <c r="AZ52" s="9">
        <v>52740.99451276457</v>
      </c>
      <c r="BA52" s="9">
        <v>51197.887766738408</v>
      </c>
      <c r="BB52" s="9">
        <v>50035.717946557321</v>
      </c>
      <c r="BC52" s="9">
        <v>49369.752897329599</v>
      </c>
      <c r="BD52" s="9">
        <v>48910.824294680278</v>
      </c>
      <c r="BE52" s="9">
        <v>48117.515111885739</v>
      </c>
      <c r="BF52" s="9">
        <v>47237.571714498008</v>
      </c>
      <c r="BG52" s="9">
        <v>45951.561228355931</v>
      </c>
      <c r="BH52" s="9">
        <v>44681.369822605368</v>
      </c>
      <c r="BI52" s="9">
        <v>44131.477786293486</v>
      </c>
      <c r="BJ52" s="9">
        <v>44160.106272202916</v>
      </c>
      <c r="BK52" s="9">
        <v>44958.972466204592</v>
      </c>
      <c r="BL52" s="9">
        <v>45217.310577986776</v>
      </c>
      <c r="BM52" s="9">
        <v>45425.114710464579</v>
      </c>
      <c r="BN52" s="9">
        <v>45130.755401930975</v>
      </c>
      <c r="BO52" s="9">
        <v>44816.704759783519</v>
      </c>
      <c r="BP52" s="9">
        <v>44868.949623465829</v>
      </c>
      <c r="BQ52" s="9">
        <v>44490.68415987584</v>
      </c>
      <c r="BR52" s="9">
        <v>44366.531883410062</v>
      </c>
      <c r="BS52" s="9">
        <v>43958.993366487382</v>
      </c>
      <c r="BT52" s="9">
        <v>43854.663700013851</v>
      </c>
      <c r="BU52" s="9">
        <v>43207.564505636983</v>
      </c>
      <c r="BV52" s="9">
        <v>42417.886335071496</v>
      </c>
      <c r="BW52" s="9">
        <v>41388.270066497033</v>
      </c>
      <c r="BX52" s="9">
        <v>40479.838776376986</v>
      </c>
      <c r="BY52" s="9">
        <v>39314.309005882664</v>
      </c>
      <c r="BZ52" s="9">
        <v>38108.674410502193</v>
      </c>
      <c r="CA52" s="9">
        <v>36855.274740741399</v>
      </c>
      <c r="CB52" s="9">
        <v>35871.788247233831</v>
      </c>
      <c r="CC52" s="9">
        <v>34932.937010489972</v>
      </c>
      <c r="CD52" s="9">
        <v>34058.346086163998</v>
      </c>
    </row>
    <row r="53" spans="1:82">
      <c r="A53" s="8">
        <v>48</v>
      </c>
      <c r="B53" s="9">
        <v>57200.138771086</v>
      </c>
      <c r="C53" s="9">
        <v>57394.664232610783</v>
      </c>
      <c r="D53" s="9">
        <v>58119.330795721937</v>
      </c>
      <c r="E53" s="9">
        <v>58943.057196554539</v>
      </c>
      <c r="F53" s="9">
        <v>59097.678260859968</v>
      </c>
      <c r="G53" s="9">
        <v>63951.77342102176</v>
      </c>
      <c r="H53" s="9">
        <v>66435.909931063783</v>
      </c>
      <c r="I53" s="9">
        <v>69894.386223534675</v>
      </c>
      <c r="J53" s="9">
        <v>71810.226925548021</v>
      </c>
      <c r="K53" s="9">
        <v>74259.021427930129</v>
      </c>
      <c r="L53" s="9">
        <v>76052.954062212142</v>
      </c>
      <c r="M53" s="9">
        <v>75968.460323685169</v>
      </c>
      <c r="N53" s="9">
        <v>78318.587023467029</v>
      </c>
      <c r="O53" s="9">
        <v>86212.430681614496</v>
      </c>
      <c r="P53" s="9">
        <v>87947.481889547504</v>
      </c>
      <c r="Q53" s="9">
        <v>86688.621581217754</v>
      </c>
      <c r="R53" s="9">
        <v>84318.509654516703</v>
      </c>
      <c r="S53" s="9">
        <v>87162.307193897126</v>
      </c>
      <c r="T53" s="9">
        <v>87813.450343950957</v>
      </c>
      <c r="U53" s="9">
        <v>85408.314535210389</v>
      </c>
      <c r="V53" s="9">
        <v>85156.80244706721</v>
      </c>
      <c r="W53" s="9">
        <v>85732.879131678754</v>
      </c>
      <c r="X53" s="9">
        <v>84112.892125718412</v>
      </c>
      <c r="Y53" s="9">
        <v>86582.97346739241</v>
      </c>
      <c r="Z53" s="9">
        <v>82322.186686855071</v>
      </c>
      <c r="AA53" s="9">
        <v>83717.825755454716</v>
      </c>
      <c r="AB53" s="9">
        <v>80046.227741178416</v>
      </c>
      <c r="AC53" s="9">
        <v>80632.194007284852</v>
      </c>
      <c r="AD53" s="9">
        <v>80283.450875851733</v>
      </c>
      <c r="AE53" s="9">
        <v>80250.116364221962</v>
      </c>
      <c r="AF53" s="9">
        <v>74623.808759034961</v>
      </c>
      <c r="AG53" s="9">
        <v>75277.64969134405</v>
      </c>
      <c r="AH53" s="9">
        <v>74720.98626397409</v>
      </c>
      <c r="AI53" s="9">
        <v>73728.827782337758</v>
      </c>
      <c r="AJ53" s="9">
        <v>74167.427332904495</v>
      </c>
      <c r="AK53" s="9">
        <v>75841.42138944997</v>
      </c>
      <c r="AL53" s="9">
        <v>76581.35169850316</v>
      </c>
      <c r="AM53" s="9">
        <v>74281.473030324472</v>
      </c>
      <c r="AN53" s="9">
        <v>73353.768826234969</v>
      </c>
      <c r="AO53" s="9">
        <v>76581.502586603863</v>
      </c>
      <c r="AP53" s="9">
        <v>75013.877099425445</v>
      </c>
      <c r="AQ53" s="9">
        <v>74257.280144527089</v>
      </c>
      <c r="AR53" s="9">
        <v>75027.118150313705</v>
      </c>
      <c r="AS53" s="9">
        <v>74112.69586336342</v>
      </c>
      <c r="AT53" s="9">
        <v>72700.056042045137</v>
      </c>
      <c r="AU53" s="9">
        <v>69889.096920718672</v>
      </c>
      <c r="AV53" s="9">
        <v>67567.275161456739</v>
      </c>
      <c r="AW53" s="9">
        <v>61631.4620038914</v>
      </c>
      <c r="AX53" s="9">
        <v>56571.566660581651</v>
      </c>
      <c r="AY53" s="9">
        <v>53845.103364842689</v>
      </c>
      <c r="AZ53" s="9">
        <v>53724.807925918081</v>
      </c>
      <c r="BA53" s="9">
        <v>52667.943380220197</v>
      </c>
      <c r="BB53" s="9">
        <v>51128.100445142642</v>
      </c>
      <c r="BC53" s="9">
        <v>49968.514824862497</v>
      </c>
      <c r="BD53" s="9">
        <v>49304.27856882364</v>
      </c>
      <c r="BE53" s="9">
        <v>48846.71683159969</v>
      </c>
      <c r="BF53" s="9">
        <v>48055.301843429246</v>
      </c>
      <c r="BG53" s="9">
        <v>47177.367582213425</v>
      </c>
      <c r="BH53" s="9">
        <v>45893.990330947541</v>
      </c>
      <c r="BI53" s="9">
        <v>44626.370637280721</v>
      </c>
      <c r="BJ53" s="9">
        <v>44077.877642185093</v>
      </c>
      <c r="BK53" s="9">
        <v>44106.980921727169</v>
      </c>
      <c r="BL53" s="9">
        <v>44905.120349577708</v>
      </c>
      <c r="BM53" s="9">
        <v>45163.580048201249</v>
      </c>
      <c r="BN53" s="9">
        <v>45371.584598907881</v>
      </c>
      <c r="BO53" s="9">
        <v>45078.189217272178</v>
      </c>
      <c r="BP53" s="9">
        <v>44765.120929797551</v>
      </c>
      <c r="BQ53" s="9">
        <v>44817.788150023109</v>
      </c>
      <c r="BR53" s="9">
        <v>44440.581532958386</v>
      </c>
      <c r="BS53" s="9">
        <v>44317.100556858728</v>
      </c>
      <c r="BT53" s="9">
        <v>43910.641117892439</v>
      </c>
      <c r="BU53" s="9">
        <v>43806.93689080733</v>
      </c>
      <c r="BV53" s="9">
        <v>43161.239338383268</v>
      </c>
      <c r="BW53" s="9">
        <v>42373.148823768359</v>
      </c>
      <c r="BX53" s="9">
        <v>41345.440167201697</v>
      </c>
      <c r="BY53" s="9">
        <v>40438.719954607892</v>
      </c>
      <c r="BZ53" s="9">
        <v>39275.238207777395</v>
      </c>
      <c r="CA53" s="9">
        <v>38071.67944674092</v>
      </c>
      <c r="CB53" s="9">
        <v>36820.393087210148</v>
      </c>
      <c r="CC53" s="9">
        <v>35838.621563601781</v>
      </c>
      <c r="CD53" s="9">
        <v>34901.401510828015</v>
      </c>
    </row>
    <row r="54" spans="1:82">
      <c r="A54" s="8">
        <v>49</v>
      </c>
      <c r="B54" s="9">
        <v>57302.099775375405</v>
      </c>
      <c r="C54" s="9">
        <v>57000.1065110247</v>
      </c>
      <c r="D54" s="9">
        <v>57249.667248166574</v>
      </c>
      <c r="E54" s="9">
        <v>57982.739446415784</v>
      </c>
      <c r="F54" s="9">
        <v>58805.936064791065</v>
      </c>
      <c r="G54" s="9">
        <v>58961.513986160004</v>
      </c>
      <c r="H54" s="9">
        <v>63804.43770976524</v>
      </c>
      <c r="I54" s="9">
        <v>66283.752641966144</v>
      </c>
      <c r="J54" s="9">
        <v>69735.264326216828</v>
      </c>
      <c r="K54" s="9">
        <v>71647.614672242576</v>
      </c>
      <c r="L54" s="9">
        <v>74092.061586950178</v>
      </c>
      <c r="M54" s="9">
        <v>75882.733605095156</v>
      </c>
      <c r="N54" s="9">
        <v>75799.820083281869</v>
      </c>
      <c r="O54" s="9">
        <v>78146.088475007287</v>
      </c>
      <c r="P54" s="9">
        <v>86022.549335730087</v>
      </c>
      <c r="Q54" s="9">
        <v>87754.909972736335</v>
      </c>
      <c r="R54" s="9">
        <v>86501.150132291252</v>
      </c>
      <c r="S54" s="9">
        <v>84137.512379918349</v>
      </c>
      <c r="T54" s="9">
        <v>86976.843877384788</v>
      </c>
      <c r="U54" s="9">
        <v>87627.56404017836</v>
      </c>
      <c r="V54" s="9">
        <v>85229.118427253998</v>
      </c>
      <c r="W54" s="9">
        <v>84980.376381049951</v>
      </c>
      <c r="X54" s="9">
        <v>85556.693513200007</v>
      </c>
      <c r="Y54" s="9">
        <v>83941.594775655278</v>
      </c>
      <c r="Z54" s="9">
        <v>86408.187631826702</v>
      </c>
      <c r="AA54" s="9">
        <v>82157.855957746506</v>
      </c>
      <c r="AB54" s="9">
        <v>83552.093476381546</v>
      </c>
      <c r="AC54" s="9">
        <v>79890.182777652808</v>
      </c>
      <c r="AD54" s="9">
        <v>80475.487287213342</v>
      </c>
      <c r="AE54" s="9">
        <v>80129.328197250841</v>
      </c>
      <c r="AF54" s="9">
        <v>80097.672170533784</v>
      </c>
      <c r="AG54" s="9">
        <v>74483.91478197329</v>
      </c>
      <c r="AH54" s="9">
        <v>75138.061563052921</v>
      </c>
      <c r="AI54" s="9">
        <v>74583.731634788681</v>
      </c>
      <c r="AJ54" s="9">
        <v>73594.694672918326</v>
      </c>
      <c r="AK54" s="9">
        <v>74033.489442683407</v>
      </c>
      <c r="AL54" s="9">
        <v>75705.050387634197</v>
      </c>
      <c r="AM54" s="9">
        <v>76444.703315725084</v>
      </c>
      <c r="AN54" s="9">
        <v>74150.708937799471</v>
      </c>
      <c r="AO54" s="9">
        <v>73225.698044910445</v>
      </c>
      <c r="AP54" s="9">
        <v>76448.75095251984</v>
      </c>
      <c r="AQ54" s="9">
        <v>74885.19534344424</v>
      </c>
      <c r="AR54" s="9">
        <v>74131.17726257653</v>
      </c>
      <c r="AS54" s="9">
        <v>74900.637313593979</v>
      </c>
      <c r="AT54" s="9">
        <v>73989.468536574655</v>
      </c>
      <c r="AU54" s="9">
        <v>72580.260006007069</v>
      </c>
      <c r="AV54" s="9">
        <v>69775.263448178652</v>
      </c>
      <c r="AW54" s="9">
        <v>67458.978483349783</v>
      </c>
      <c r="AX54" s="9">
        <v>61534.894898145576</v>
      </c>
      <c r="AY54" s="9">
        <v>56484.971867520726</v>
      </c>
      <c r="AZ54" s="9">
        <v>53764.414445825649</v>
      </c>
      <c r="BA54" s="9">
        <v>53644.995562244963</v>
      </c>
      <c r="BB54" s="9">
        <v>52590.189026394888</v>
      </c>
      <c r="BC54" s="9">
        <v>51053.747723781482</v>
      </c>
      <c r="BD54" s="9">
        <v>49896.858274456528</v>
      </c>
      <c r="BE54" s="9">
        <v>49234.431042509284</v>
      </c>
      <c r="BF54" s="9">
        <v>48778.302786415225</v>
      </c>
      <c r="BG54" s="9">
        <v>47988.866755583687</v>
      </c>
      <c r="BH54" s="9">
        <v>47113.02967473746</v>
      </c>
      <c r="BI54" s="9">
        <v>45832.394766137906</v>
      </c>
      <c r="BJ54" s="9">
        <v>44567.452674014312</v>
      </c>
      <c r="BK54" s="9">
        <v>44020.422920175435</v>
      </c>
      <c r="BL54" s="9">
        <v>44050.032778491972</v>
      </c>
      <c r="BM54" s="9">
        <v>44847.435877091477</v>
      </c>
      <c r="BN54" s="9">
        <v>45106.036775161134</v>
      </c>
      <c r="BO54" s="9">
        <v>45314.263972133333</v>
      </c>
      <c r="BP54" s="9">
        <v>45021.880343628422</v>
      </c>
      <c r="BQ54" s="9">
        <v>44709.842457288367</v>
      </c>
      <c r="BR54" s="9">
        <v>44762.961068126941</v>
      </c>
      <c r="BS54" s="9">
        <v>44386.863177098683</v>
      </c>
      <c r="BT54" s="9">
        <v>44264.090225595734</v>
      </c>
      <c r="BU54" s="9">
        <v>43858.759612586073</v>
      </c>
      <c r="BV54" s="9">
        <v>43755.715424793714</v>
      </c>
      <c r="BW54" s="9">
        <v>43111.478857023103</v>
      </c>
      <c r="BX54" s="9">
        <v>42325.04071884141</v>
      </c>
      <c r="BY54" s="9">
        <v>41299.313918018379</v>
      </c>
      <c r="BZ54" s="9">
        <v>40394.372033827181</v>
      </c>
      <c r="CA54" s="9">
        <v>39233.015436632792</v>
      </c>
      <c r="CB54" s="9">
        <v>38031.609662634874</v>
      </c>
      <c r="CC54" s="9">
        <v>36782.514074937229</v>
      </c>
      <c r="CD54" s="9">
        <v>35802.521853865866</v>
      </c>
    </row>
    <row r="55" spans="1:82">
      <c r="A55" s="8">
        <v>50</v>
      </c>
      <c r="B55" s="9">
        <v>56422.561145836014</v>
      </c>
      <c r="C55" s="9">
        <v>57087.07174572059</v>
      </c>
      <c r="D55" s="9">
        <v>56827.39214418926</v>
      </c>
      <c r="E55" s="9">
        <v>57105.432003889626</v>
      </c>
      <c r="F55" s="9">
        <v>57838.550792289003</v>
      </c>
      <c r="G55" s="9">
        <v>58660.705978938626</v>
      </c>
      <c r="H55" s="9">
        <v>58817.315285354911</v>
      </c>
      <c r="I55" s="9">
        <v>63648.563910176512</v>
      </c>
      <c r="J55" s="9">
        <v>66122.858200857765</v>
      </c>
      <c r="K55" s="9">
        <v>69567.104334808449</v>
      </c>
      <c r="L55" s="9">
        <v>71475.835102220619</v>
      </c>
      <c r="M55" s="9">
        <v>73915.762232860667</v>
      </c>
      <c r="N55" s="9">
        <v>75703.060000600934</v>
      </c>
      <c r="O55" s="9">
        <v>75621.837791175887</v>
      </c>
      <c r="P55" s="9">
        <v>77964.101457737939</v>
      </c>
      <c r="Q55" s="9">
        <v>85822.412434961821</v>
      </c>
      <c r="R55" s="9">
        <v>87552.000669127287</v>
      </c>
      <c r="S55" s="9">
        <v>86303.61133788919</v>
      </c>
      <c r="T55" s="9">
        <v>83946.789392532184</v>
      </c>
      <c r="U55" s="9">
        <v>86781.484927830534</v>
      </c>
      <c r="V55" s="9">
        <v>87431.806911254767</v>
      </c>
      <c r="W55" s="9">
        <v>85040.396011433608</v>
      </c>
      <c r="X55" s="9">
        <v>84794.580575517219</v>
      </c>
      <c r="Y55" s="9">
        <v>85371.186294724088</v>
      </c>
      <c r="Z55" s="9">
        <v>83761.233009076852</v>
      </c>
      <c r="AA55" s="9">
        <v>86224.214993312606</v>
      </c>
      <c r="AB55" s="9">
        <v>81984.840548694512</v>
      </c>
      <c r="AC55" s="9">
        <v>83377.648290414363</v>
      </c>
      <c r="AD55" s="9">
        <v>79725.881693959527</v>
      </c>
      <c r="AE55" s="9">
        <v>80310.535405256727</v>
      </c>
      <c r="AF55" s="9">
        <v>79967.10226838637</v>
      </c>
      <c r="AG55" s="9">
        <v>79937.228332686325</v>
      </c>
      <c r="AH55" s="9">
        <v>74336.598138444489</v>
      </c>
      <c r="AI55" s="9">
        <v>74991.090951912091</v>
      </c>
      <c r="AJ55" s="9">
        <v>74439.224729795649</v>
      </c>
      <c r="AK55" s="9">
        <v>73453.47259216354</v>
      </c>
      <c r="AL55" s="9">
        <v>73892.50091549191</v>
      </c>
      <c r="AM55" s="9">
        <v>75561.557523585579</v>
      </c>
      <c r="AN55" s="9">
        <v>76300.95117109103</v>
      </c>
      <c r="AO55" s="9">
        <v>74013.115171484387</v>
      </c>
      <c r="AP55" s="9">
        <v>73090.940011632425</v>
      </c>
      <c r="AQ55" s="9">
        <v>76309.14347421471</v>
      </c>
      <c r="AR55" s="9">
        <v>74749.855014264904</v>
      </c>
      <c r="AS55" s="9">
        <v>73998.549649515568</v>
      </c>
      <c r="AT55" s="9">
        <v>74767.644292301848</v>
      </c>
      <c r="AU55" s="9">
        <v>73859.885987581598</v>
      </c>
      <c r="AV55" s="9">
        <v>72454.276502033317</v>
      </c>
      <c r="AW55" s="9">
        <v>69655.510690754541</v>
      </c>
      <c r="AX55" s="9">
        <v>67345.007666952879</v>
      </c>
      <c r="AY55" s="9">
        <v>61433.14533544537</v>
      </c>
      <c r="AZ55" s="9">
        <v>56393.612178774929</v>
      </c>
      <c r="BA55" s="9">
        <v>53679.212329928909</v>
      </c>
      <c r="BB55" s="9">
        <v>53560.724050138</v>
      </c>
      <c r="BC55" s="9">
        <v>52508.078235232693</v>
      </c>
      <c r="BD55" s="9">
        <v>50975.18935762006</v>
      </c>
      <c r="BE55" s="9">
        <v>49821.118266643462</v>
      </c>
      <c r="BF55" s="9">
        <v>49160.587047274807</v>
      </c>
      <c r="BG55" s="9">
        <v>48705.964176120891</v>
      </c>
      <c r="BH55" s="9">
        <v>47918.599261393174</v>
      </c>
      <c r="BI55" s="9">
        <v>47044.955250075829</v>
      </c>
      <c r="BJ55" s="9">
        <v>45767.182132044742</v>
      </c>
      <c r="BK55" s="9">
        <v>44505.033610589911</v>
      </c>
      <c r="BL55" s="9">
        <v>43959.536655356511</v>
      </c>
      <c r="BM55" s="9">
        <v>43989.686513704961</v>
      </c>
      <c r="BN55" s="9">
        <v>44786.340523751263</v>
      </c>
      <c r="BO55" s="9">
        <v>45045.102436945032</v>
      </c>
      <c r="BP55" s="9">
        <v>45253.575020287943</v>
      </c>
      <c r="BQ55" s="9">
        <v>44962.254540297181</v>
      </c>
      <c r="BR55" s="9">
        <v>44651.298736946555</v>
      </c>
      <c r="BS55" s="9">
        <v>44704.899152977247</v>
      </c>
      <c r="BT55" s="9">
        <v>44329.963795423828</v>
      </c>
      <c r="BU55" s="9">
        <v>44207.937958492694</v>
      </c>
      <c r="BV55" s="9">
        <v>43803.789915278758</v>
      </c>
      <c r="BW55" s="9">
        <v>43701.442535532442</v>
      </c>
      <c r="BX55" s="9">
        <v>43058.731573807789</v>
      </c>
      <c r="BY55" s="9">
        <v>42274.016552957328</v>
      </c>
      <c r="BZ55" s="9">
        <v>41250.353152407668</v>
      </c>
      <c r="CA55" s="9">
        <v>40347.263355540759</v>
      </c>
      <c r="CB55" s="9">
        <v>39188.116892409911</v>
      </c>
      <c r="CC55" s="9">
        <v>37988.949226408942</v>
      </c>
      <c r="CD55" s="9">
        <v>36742.12998981584</v>
      </c>
    </row>
    <row r="56" spans="1:82">
      <c r="A56" s="8">
        <v>51</v>
      </c>
      <c r="B56" s="9">
        <v>56564.169965588109</v>
      </c>
      <c r="C56" s="9">
        <v>56184.23187565081</v>
      </c>
      <c r="D56" s="9">
        <v>56891.791377786401</v>
      </c>
      <c r="E56" s="9">
        <v>56673.882189917029</v>
      </c>
      <c r="F56" s="9">
        <v>56952.792762014542</v>
      </c>
      <c r="G56" s="9">
        <v>57685.493968290881</v>
      </c>
      <c r="H56" s="9">
        <v>58506.585979056603</v>
      </c>
      <c r="I56" s="9">
        <v>58664.30799835705</v>
      </c>
      <c r="J56" s="9">
        <v>63483.322823618051</v>
      </c>
      <c r="K56" s="9">
        <v>65952.374966596195</v>
      </c>
      <c r="L56" s="9">
        <v>69389.021609360381</v>
      </c>
      <c r="M56" s="9">
        <v>71293.987785721227</v>
      </c>
      <c r="N56" s="9">
        <v>73729.203272062339</v>
      </c>
      <c r="O56" s="9">
        <v>75512.998389761924</v>
      </c>
      <c r="P56" s="9">
        <v>75433.58839674425</v>
      </c>
      <c r="Q56" s="9">
        <v>77771.683916254347</v>
      </c>
      <c r="R56" s="9">
        <v>85610.992911503563</v>
      </c>
      <c r="S56" s="9">
        <v>87337.715317283088</v>
      </c>
      <c r="T56" s="9">
        <v>86094.994656732684</v>
      </c>
      <c r="U56" s="9">
        <v>83745.36350698008</v>
      </c>
      <c r="V56" s="9">
        <v>86575.233642853505</v>
      </c>
      <c r="W56" s="9">
        <v>87225.181386739278</v>
      </c>
      <c r="X56" s="9">
        <v>84841.184177925519</v>
      </c>
      <c r="Y56" s="9">
        <v>84598.468342881679</v>
      </c>
      <c r="Z56" s="9">
        <v>85175.41375888513</v>
      </c>
      <c r="AA56" s="9">
        <v>83570.888557279686</v>
      </c>
      <c r="AB56" s="9">
        <v>86030.122541963268</v>
      </c>
      <c r="AC56" s="9">
        <v>81802.259820857696</v>
      </c>
      <c r="AD56" s="9">
        <v>83193.604580314422</v>
      </c>
      <c r="AE56" s="9">
        <v>79552.488319809854</v>
      </c>
      <c r="AF56" s="9">
        <v>80136.499181755149</v>
      </c>
      <c r="AG56" s="9">
        <v>79795.948717467953</v>
      </c>
      <c r="AH56" s="9">
        <v>79767.970478622941</v>
      </c>
      <c r="AI56" s="9">
        <v>74181.105899885675</v>
      </c>
      <c r="AJ56" s="9">
        <v>74835.988388003956</v>
      </c>
      <c r="AK56" s="9">
        <v>74286.728538389842</v>
      </c>
      <c r="AL56" s="9">
        <v>73304.44061912602</v>
      </c>
      <c r="AM56" s="9">
        <v>73743.742736148153</v>
      </c>
      <c r="AN56" s="9">
        <v>75410.212710564883</v>
      </c>
      <c r="AO56" s="9">
        <v>76149.364949252282</v>
      </c>
      <c r="AP56" s="9">
        <v>73867.991069507974</v>
      </c>
      <c r="AQ56" s="9">
        <v>72948.807523072872</v>
      </c>
      <c r="AR56" s="9">
        <v>76161.972362125496</v>
      </c>
      <c r="AS56" s="9">
        <v>74607.168601272686</v>
      </c>
      <c r="AT56" s="9">
        <v>73858.723092925415</v>
      </c>
      <c r="AU56" s="9">
        <v>74627.463942772083</v>
      </c>
      <c r="AV56" s="9">
        <v>73723.290322900633</v>
      </c>
      <c r="AW56" s="9">
        <v>72321.464288499716</v>
      </c>
      <c r="AX56" s="9">
        <v>69529.226023586729</v>
      </c>
      <c r="AY56" s="9">
        <v>67224.777711623872</v>
      </c>
      <c r="AZ56" s="9">
        <v>61325.684633205703</v>
      </c>
      <c r="BA56" s="9">
        <v>56297.006764935802</v>
      </c>
      <c r="BB56" s="9">
        <v>53589.045211166464</v>
      </c>
      <c r="BC56" s="9">
        <v>53471.546110298004</v>
      </c>
      <c r="BD56" s="9">
        <v>52421.172858788545</v>
      </c>
      <c r="BE56" s="9">
        <v>50892.003737950872</v>
      </c>
      <c r="BF56" s="9">
        <v>49740.886368042069</v>
      </c>
      <c r="BG56" s="9">
        <v>49082.347117300917</v>
      </c>
      <c r="BH56" s="9">
        <v>48629.308710623096</v>
      </c>
      <c r="BI56" s="9">
        <v>47844.116782087935</v>
      </c>
      <c r="BJ56" s="9">
        <v>46972.77196701488</v>
      </c>
      <c r="BK56" s="9">
        <v>45697.993318800436</v>
      </c>
      <c r="BL56" s="9">
        <v>44438.767233029736</v>
      </c>
      <c r="BM56" s="9">
        <v>43894.879820137889</v>
      </c>
      <c r="BN56" s="9">
        <v>43925.605795357333</v>
      </c>
      <c r="BO56" s="9">
        <v>44721.494836745689</v>
      </c>
      <c r="BP56" s="9">
        <v>44980.438549519124</v>
      </c>
      <c r="BQ56" s="9">
        <v>45189.180597225073</v>
      </c>
      <c r="BR56" s="9">
        <v>44898.979664384307</v>
      </c>
      <c r="BS56" s="9">
        <v>44589.162700174042</v>
      </c>
      <c r="BT56" s="9">
        <v>44643.277700700215</v>
      </c>
      <c r="BU56" s="9">
        <v>44269.564093684319</v>
      </c>
      <c r="BV56" s="9">
        <v>44148.327993568702</v>
      </c>
      <c r="BW56" s="9">
        <v>43745.421738205143</v>
      </c>
      <c r="BX56" s="9">
        <v>43643.811218791081</v>
      </c>
      <c r="BY56" s="9">
        <v>43002.697472768486</v>
      </c>
      <c r="BZ56" s="9">
        <v>42219.784171098654</v>
      </c>
      <c r="CA56" s="9">
        <v>41198.27508854209</v>
      </c>
      <c r="CB56" s="9">
        <v>40297.119552164528</v>
      </c>
      <c r="CC56" s="9">
        <v>39140.278213979807</v>
      </c>
      <c r="CD56" s="9">
        <v>37943.443897500401</v>
      </c>
    </row>
    <row r="57" spans="1:82">
      <c r="A57" s="8">
        <v>52</v>
      </c>
      <c r="B57" s="9">
        <v>57668.788546752636</v>
      </c>
      <c r="C57" s="9">
        <v>56309.084821159762</v>
      </c>
      <c r="D57" s="9">
        <v>55988.559412530842</v>
      </c>
      <c r="E57" s="9">
        <v>56725.728835287991</v>
      </c>
      <c r="F57" s="9">
        <v>56510.226008509402</v>
      </c>
      <c r="G57" s="9">
        <v>56789.61652464528</v>
      </c>
      <c r="H57" s="9">
        <v>57521.9056651418</v>
      </c>
      <c r="I57" s="9">
        <v>58341.909131802895</v>
      </c>
      <c r="J57" s="9">
        <v>58500.833620278805</v>
      </c>
      <c r="K57" s="9">
        <v>63306.98954566077</v>
      </c>
      <c r="L57" s="9">
        <v>65770.550925490446</v>
      </c>
      <c r="M57" s="9">
        <v>69199.223822812171</v>
      </c>
      <c r="N57" s="9">
        <v>71100.261927611864</v>
      </c>
      <c r="O57" s="9">
        <v>73530.550005797995</v>
      </c>
      <c r="P57" s="9">
        <v>75310.697276286053</v>
      </c>
      <c r="Q57" s="9">
        <v>75233.233026649992</v>
      </c>
      <c r="R57" s="9">
        <v>77566.976225008315</v>
      </c>
      <c r="S57" s="9">
        <v>85386.328569743506</v>
      </c>
      <c r="T57" s="9">
        <v>87110.078637782746</v>
      </c>
      <c r="U57" s="9">
        <v>85873.358570044613</v>
      </c>
      <c r="V57" s="9">
        <v>83531.335530885524</v>
      </c>
      <c r="W57" s="9">
        <v>86356.166695109598</v>
      </c>
      <c r="X57" s="9">
        <v>87005.764708794202</v>
      </c>
      <c r="Y57" s="9">
        <v>84629.603288372076</v>
      </c>
      <c r="Z57" s="9">
        <v>84390.179288031417</v>
      </c>
      <c r="AA57" s="9">
        <v>84967.51971753109</v>
      </c>
      <c r="AB57" s="9">
        <v>83368.737134388648</v>
      </c>
      <c r="AC57" s="9">
        <v>85824.067856878624</v>
      </c>
      <c r="AD57" s="9">
        <v>81608.336116530641</v>
      </c>
      <c r="AE57" s="9">
        <v>82998.178913985146</v>
      </c>
      <c r="AF57" s="9">
        <v>79368.279019722657</v>
      </c>
      <c r="AG57" s="9">
        <v>79951.653477893007</v>
      </c>
      <c r="AH57" s="9">
        <v>79614.160023773729</v>
      </c>
      <c r="AI57" s="9">
        <v>79588.203316603351</v>
      </c>
      <c r="AJ57" s="9">
        <v>74015.818661029392</v>
      </c>
      <c r="AK57" s="9">
        <v>74671.138454594882</v>
      </c>
      <c r="AL57" s="9">
        <v>74124.643408893258</v>
      </c>
      <c r="AM57" s="9">
        <v>73146.019381796708</v>
      </c>
      <c r="AN57" s="9">
        <v>73585.638682839199</v>
      </c>
      <c r="AO57" s="9">
        <v>75249.427535659022</v>
      </c>
      <c r="AP57" s="9">
        <v>75988.356641452119</v>
      </c>
      <c r="AQ57" s="9">
        <v>73713.784749114624</v>
      </c>
      <c r="AR57" s="9">
        <v>72797.766113205143</v>
      </c>
      <c r="AS57" s="9">
        <v>76005.678157602611</v>
      </c>
      <c r="AT57" s="9">
        <v>74455.601973880577</v>
      </c>
      <c r="AU57" s="9">
        <v>73710.180154621601</v>
      </c>
      <c r="AV57" s="9">
        <v>74478.578460989069</v>
      </c>
      <c r="AW57" s="9">
        <v>73578.184367475857</v>
      </c>
      <c r="AX57" s="9">
        <v>72180.347466440202</v>
      </c>
      <c r="AY57" s="9">
        <v>69394.969192169374</v>
      </c>
      <c r="AZ57" s="9">
        <v>67096.881706601358</v>
      </c>
      <c r="BA57" s="9">
        <v>61211.174232180529</v>
      </c>
      <c r="BB57" s="9">
        <v>56193.875198429028</v>
      </c>
      <c r="BC57" s="9">
        <v>53492.667656164747</v>
      </c>
      <c r="BD57" s="9">
        <v>53376.222518737253</v>
      </c>
      <c r="BE57" s="9">
        <v>52328.246278401493</v>
      </c>
      <c r="BF57" s="9">
        <v>50802.98468849904</v>
      </c>
      <c r="BG57" s="9">
        <v>49654.972797346432</v>
      </c>
      <c r="BH57" s="9">
        <v>48998.532815017097</v>
      </c>
      <c r="BI57" s="9">
        <v>48547.167144423322</v>
      </c>
      <c r="BJ57" s="9">
        <v>47764.262292503612</v>
      </c>
      <c r="BK57" s="9">
        <v>46895.335641147656</v>
      </c>
      <c r="BL57" s="9">
        <v>45623.700550015979</v>
      </c>
      <c r="BM57" s="9">
        <v>44367.541757860294</v>
      </c>
      <c r="BN57" s="9">
        <v>43825.349795736824</v>
      </c>
      <c r="BO57" s="9">
        <v>43856.69180681165</v>
      </c>
      <c r="BP57" s="9">
        <v>44651.796868941718</v>
      </c>
      <c r="BQ57" s="9">
        <v>44910.944915168235</v>
      </c>
      <c r="BR57" s="9">
        <v>45119.98269642728</v>
      </c>
      <c r="BS57" s="9">
        <v>44830.964262536916</v>
      </c>
      <c r="BT57" s="9">
        <v>44522.349527059152</v>
      </c>
      <c r="BU57" s="9">
        <v>44577.015301476116</v>
      </c>
      <c r="BV57" s="9">
        <v>44204.589686614767</v>
      </c>
      <c r="BW57" s="9">
        <v>44084.19073757653</v>
      </c>
      <c r="BX57" s="9">
        <v>43682.592579749806</v>
      </c>
      <c r="BY57" s="9">
        <v>43581.763463567549</v>
      </c>
      <c r="BZ57" s="9">
        <v>42942.327416540138</v>
      </c>
      <c r="CA57" s="9">
        <v>42161.304332774016</v>
      </c>
      <c r="CB57" s="9">
        <v>41142.052159365805</v>
      </c>
      <c r="CC57" s="9">
        <v>40242.92358366288</v>
      </c>
      <c r="CD57" s="9">
        <v>39088.49475492374</v>
      </c>
    </row>
    <row r="58" spans="1:82">
      <c r="A58" s="8">
        <v>53</v>
      </c>
      <c r="B58" s="9">
        <v>58531.458536213082</v>
      </c>
      <c r="C58" s="9">
        <v>57385.27277837666</v>
      </c>
      <c r="D58" s="9">
        <v>56059.601307700024</v>
      </c>
      <c r="E58" s="9">
        <v>55810.948630298648</v>
      </c>
      <c r="F58" s="9">
        <v>56548.199250095917</v>
      </c>
      <c r="G58" s="9">
        <v>56334.853120562009</v>
      </c>
      <c r="H58" s="9">
        <v>56614.783912731727</v>
      </c>
      <c r="I58" s="9">
        <v>57346.664314569651</v>
      </c>
      <c r="J58" s="9">
        <v>58165.548328074961</v>
      </c>
      <c r="K58" s="9">
        <v>58325.773518499554</v>
      </c>
      <c r="L58" s="9">
        <v>63118.364806707876</v>
      </c>
      <c r="M58" s="9">
        <v>65576.152748630557</v>
      </c>
      <c r="N58" s="9">
        <v>68996.427388758821</v>
      </c>
      <c r="O58" s="9">
        <v>70893.350623005099</v>
      </c>
      <c r="P58" s="9">
        <v>73318.464994169903</v>
      </c>
      <c r="Q58" s="9">
        <v>75094.798252687324</v>
      </c>
      <c r="R58" s="9">
        <v>75019.427205446264</v>
      </c>
      <c r="S58" s="9">
        <v>77348.606999799289</v>
      </c>
      <c r="T58" s="9">
        <v>85146.923469150439</v>
      </c>
      <c r="U58" s="9">
        <v>86867.577936399292</v>
      </c>
      <c r="V58" s="9">
        <v>85637.228639556997</v>
      </c>
      <c r="W58" s="9">
        <v>83303.281895737018</v>
      </c>
      <c r="X58" s="9">
        <v>86122.829042103491</v>
      </c>
      <c r="Y58" s="9">
        <v>86772.102247917181</v>
      </c>
      <c r="Z58" s="9">
        <v>84404.250181845622</v>
      </c>
      <c r="AA58" s="9">
        <v>84168.330881487898</v>
      </c>
      <c r="AB58" s="9">
        <v>84746.125483866519</v>
      </c>
      <c r="AC58" s="9">
        <v>83153.437867734989</v>
      </c>
      <c r="AD58" s="9">
        <v>85604.685995762557</v>
      </c>
      <c r="AE58" s="9">
        <v>81401.782422679738</v>
      </c>
      <c r="AF58" s="9">
        <v>82790.075767675298</v>
      </c>
      <c r="AG58" s="9">
        <v>79172.028798200947</v>
      </c>
      <c r="AH58" s="9">
        <v>79754.772110790087</v>
      </c>
      <c r="AI58" s="9">
        <v>79420.529273177672</v>
      </c>
      <c r="AJ58" s="9">
        <v>79396.733172934473</v>
      </c>
      <c r="AK58" s="9">
        <v>73839.634897481286</v>
      </c>
      <c r="AL58" s="9">
        <v>74495.442587744037</v>
      </c>
      <c r="AM58" s="9">
        <v>73951.889080375578</v>
      </c>
      <c r="AN58" s="9">
        <v>72977.152590299433</v>
      </c>
      <c r="AO58" s="9">
        <v>73417.135662999048</v>
      </c>
      <c r="AP58" s="9">
        <v>75078.133850395505</v>
      </c>
      <c r="AQ58" s="9">
        <v>75816.857767799651</v>
      </c>
      <c r="AR58" s="9">
        <v>73549.470471669512</v>
      </c>
      <c r="AS58" s="9">
        <v>72636.811065528804</v>
      </c>
      <c r="AT58" s="9">
        <v>75839.223917767711</v>
      </c>
      <c r="AU58" s="9">
        <v>74294.148507440026</v>
      </c>
      <c r="AV58" s="9">
        <v>73551.933779961808</v>
      </c>
      <c r="AW58" s="9">
        <v>74319.999699137843</v>
      </c>
      <c r="AX58" s="9">
        <v>73423.60337759064</v>
      </c>
      <c r="AY58" s="9">
        <v>72029.987214397595</v>
      </c>
      <c r="AZ58" s="9">
        <v>69251.844842901104</v>
      </c>
      <c r="BA58" s="9">
        <v>66960.463638644869</v>
      </c>
      <c r="BB58" s="9">
        <v>61088.840904539917</v>
      </c>
      <c r="BC58" s="9">
        <v>56083.514614916669</v>
      </c>
      <c r="BD58" s="9">
        <v>53389.418338861084</v>
      </c>
      <c r="BE58" s="9">
        <v>53274.099173043942</v>
      </c>
      <c r="BF58" s="9">
        <v>52228.660564411053</v>
      </c>
      <c r="BG58" s="9">
        <v>50707.51871368158</v>
      </c>
      <c r="BH58" s="9">
        <v>49562.783562511198</v>
      </c>
      <c r="BI58" s="9">
        <v>48908.563492795969</v>
      </c>
      <c r="BJ58" s="9">
        <v>48458.969556324213</v>
      </c>
      <c r="BK58" s="9">
        <v>47678.48031021779</v>
      </c>
      <c r="BL58" s="9">
        <v>46812.105998126623</v>
      </c>
      <c r="BM58" s="9">
        <v>45543.783130777709</v>
      </c>
      <c r="BN58" s="9">
        <v>44290.855572205801</v>
      </c>
      <c r="BO58" s="9">
        <v>43750.455712240742</v>
      </c>
      <c r="BP58" s="9">
        <v>43782.457872708481</v>
      </c>
      <c r="BQ58" s="9">
        <v>44576.755670862884</v>
      </c>
      <c r="BR58" s="9">
        <v>44836.132284105523</v>
      </c>
      <c r="BS58" s="9">
        <v>45045.494315268123</v>
      </c>
      <c r="BT58" s="9">
        <v>44757.728919296336</v>
      </c>
      <c r="BU58" s="9">
        <v>44450.387494021095</v>
      </c>
      <c r="BV58" s="9">
        <v>44505.643989526441</v>
      </c>
      <c r="BW58" s="9">
        <v>44134.580790800588</v>
      </c>
      <c r="BX58" s="9">
        <v>44015.071866338418</v>
      </c>
      <c r="BY58" s="9">
        <v>43614.856391028545</v>
      </c>
      <c r="BZ58" s="9">
        <v>43514.858322801563</v>
      </c>
      <c r="CA58" s="9">
        <v>42877.190920253248</v>
      </c>
      <c r="CB58" s="9">
        <v>42098.158268772473</v>
      </c>
      <c r="CC58" s="9">
        <v>41081.279483843944</v>
      </c>
      <c r="CD58" s="9">
        <v>40184.283058569024</v>
      </c>
    </row>
    <row r="59" spans="1:82">
      <c r="A59" s="8">
        <v>54</v>
      </c>
      <c r="B59" s="9">
        <v>57770.251855141563</v>
      </c>
      <c r="C59" s="9">
        <v>58211.379486328195</v>
      </c>
      <c r="D59" s="9">
        <v>57118.150930667958</v>
      </c>
      <c r="E59" s="9">
        <v>55867.375516594962</v>
      </c>
      <c r="F59" s="9">
        <v>55621.213730690171</v>
      </c>
      <c r="G59" s="9">
        <v>56358.197245427917</v>
      </c>
      <c r="H59" s="9">
        <v>56147.172550007999</v>
      </c>
      <c r="I59" s="9">
        <v>56427.707340940899</v>
      </c>
      <c r="J59" s="9">
        <v>57159.177390484037</v>
      </c>
      <c r="K59" s="9">
        <v>57976.902551413019</v>
      </c>
      <c r="L59" s="9">
        <v>58138.534407014289</v>
      </c>
      <c r="M59" s="9">
        <v>62916.758503801902</v>
      </c>
      <c r="N59" s="9">
        <v>65368.447928923561</v>
      </c>
      <c r="O59" s="9">
        <v>68779.837979660108</v>
      </c>
      <c r="P59" s="9">
        <v>70672.429946723365</v>
      </c>
      <c r="Q59" s="9">
        <v>73092.08567532053</v>
      </c>
      <c r="R59" s="9">
        <v>74864.412113136234</v>
      </c>
      <c r="S59" s="9">
        <v>74791.296101250831</v>
      </c>
      <c r="T59" s="9">
        <v>77115.666863397113</v>
      </c>
      <c r="U59" s="9">
        <v>84891.718240421498</v>
      </c>
      <c r="V59" s="9">
        <v>86609.131871459205</v>
      </c>
      <c r="W59" s="9">
        <v>85385.565974851488</v>
      </c>
      <c r="X59" s="9">
        <v>83060.222935387457</v>
      </c>
      <c r="Y59" s="9">
        <v>85874.200513194213</v>
      </c>
      <c r="Z59" s="9">
        <v>86523.172893283452</v>
      </c>
      <c r="AA59" s="9">
        <v>84164.163609765572</v>
      </c>
      <c r="AB59" s="9">
        <v>83931.983436312323</v>
      </c>
      <c r="AC59" s="9">
        <v>84510.293903728598</v>
      </c>
      <c r="AD59" s="9">
        <v>82924.097238691465</v>
      </c>
      <c r="AE59" s="9">
        <v>85371.051858450504</v>
      </c>
      <c r="AF59" s="9">
        <v>81181.765799881367</v>
      </c>
      <c r="AG59" s="9">
        <v>82568.44978930708</v>
      </c>
      <c r="AH59" s="9">
        <v>78962.9746737565</v>
      </c>
      <c r="AI59" s="9">
        <v>79545.090217458695</v>
      </c>
      <c r="AJ59" s="9">
        <v>79214.312258272534</v>
      </c>
      <c r="AK59" s="9">
        <v>79192.829649075691</v>
      </c>
      <c r="AL59" s="9">
        <v>73651.934633362325</v>
      </c>
      <c r="AM59" s="9">
        <v>74308.282081590165</v>
      </c>
      <c r="AN59" s="9">
        <v>73767.867503968155</v>
      </c>
      <c r="AO59" s="9">
        <v>72797.269891276286</v>
      </c>
      <c r="AP59" s="9">
        <v>73237.665923947468</v>
      </c>
      <c r="AQ59" s="9">
        <v>74895.744697120885</v>
      </c>
      <c r="AR59" s="9">
        <v>75634.279544134683</v>
      </c>
      <c r="AS59" s="9">
        <v>73374.509633188078</v>
      </c>
      <c r="AT59" s="9">
        <v>72465.428464354336</v>
      </c>
      <c r="AU59" s="9">
        <v>75662.05436582242</v>
      </c>
      <c r="AV59" s="9">
        <v>74122.288686603366</v>
      </c>
      <c r="AW59" s="9">
        <v>73383.486980127316</v>
      </c>
      <c r="AX59" s="9">
        <v>74151.228130133648</v>
      </c>
      <c r="AY59" s="9">
        <v>73259.074290905235</v>
      </c>
      <c r="AZ59" s="9">
        <v>71869.941452357889</v>
      </c>
      <c r="BA59" s="9">
        <v>69099.463377373555</v>
      </c>
      <c r="BB59" s="9">
        <v>66815.180324504094</v>
      </c>
      <c r="BC59" s="9">
        <v>60958.441699712144</v>
      </c>
      <c r="BD59" s="9">
        <v>55965.767238624874</v>
      </c>
      <c r="BE59" s="9">
        <v>53279.188951550328</v>
      </c>
      <c r="BF59" s="9">
        <v>53165.075894065492</v>
      </c>
      <c r="BG59" s="9">
        <v>52122.335598866091</v>
      </c>
      <c r="BH59" s="9">
        <v>50605.554843377271</v>
      </c>
      <c r="BI59" s="9">
        <v>49464.290828058787</v>
      </c>
      <c r="BJ59" s="9">
        <v>48812.426914628209</v>
      </c>
      <c r="BK59" s="9">
        <v>48364.716117131873</v>
      </c>
      <c r="BL59" s="9">
        <v>47586.788007189825</v>
      </c>
      <c r="BM59" s="9">
        <v>46723.118187523723</v>
      </c>
      <c r="BN59" s="9">
        <v>45458.299605169799</v>
      </c>
      <c r="BO59" s="9">
        <v>44208.790035787257</v>
      </c>
      <c r="BP59" s="9">
        <v>43670.29148904491</v>
      </c>
      <c r="BQ59" s="9">
        <v>43703.00240965392</v>
      </c>
      <c r="BR59" s="9">
        <v>44496.463709223332</v>
      </c>
      <c r="BS59" s="9">
        <v>44756.094557025426</v>
      </c>
      <c r="BT59" s="9">
        <v>44965.811474564514</v>
      </c>
      <c r="BU59" s="9">
        <v>44679.378390610509</v>
      </c>
      <c r="BV59" s="9">
        <v>44373.390237614454</v>
      </c>
      <c r="BW59" s="9">
        <v>44429.28142705682</v>
      </c>
      <c r="BX59" s="9">
        <v>44059.664585427701</v>
      </c>
      <c r="BY59" s="9">
        <v>43941.104717237424</v>
      </c>
      <c r="BZ59" s="9">
        <v>43542.356170985382</v>
      </c>
      <c r="CA59" s="9">
        <v>43443.244536314371</v>
      </c>
      <c r="CB59" s="9">
        <v>42807.449126591739</v>
      </c>
      <c r="CC59" s="9">
        <v>42030.52109683289</v>
      </c>
      <c r="CD59" s="9">
        <v>41016.148869403449</v>
      </c>
    </row>
    <row r="60" spans="1:82">
      <c r="A60" s="8">
        <v>55</v>
      </c>
      <c r="B60" s="9">
        <v>56440.11409525523</v>
      </c>
      <c r="C60" s="9">
        <v>57430.829742734888</v>
      </c>
      <c r="D60" s="9">
        <v>57931.77068566301</v>
      </c>
      <c r="E60" s="9">
        <v>56903.790124656429</v>
      </c>
      <c r="F60" s="9">
        <v>55661.316329708716</v>
      </c>
      <c r="G60" s="9">
        <v>55417.491467084648</v>
      </c>
      <c r="H60" s="9">
        <v>56154.205330242417</v>
      </c>
      <c r="I60" s="9">
        <v>55945.682315742524</v>
      </c>
      <c r="J60" s="9">
        <v>56226.887334508938</v>
      </c>
      <c r="K60" s="9">
        <v>56957.938327302429</v>
      </c>
      <c r="L60" s="9">
        <v>57774.454202182504</v>
      </c>
      <c r="M60" s="9">
        <v>57937.60613573945</v>
      </c>
      <c r="N60" s="9">
        <v>62700.548248763269</v>
      </c>
      <c r="O60" s="9">
        <v>65145.763945894156</v>
      </c>
      <c r="P60" s="9">
        <v>68547.710459066584</v>
      </c>
      <c r="Q60" s="9">
        <v>70435.71925008473</v>
      </c>
      <c r="R60" s="9">
        <v>72849.585253742218</v>
      </c>
      <c r="S60" s="9">
        <v>74617.679935509484</v>
      </c>
      <c r="T60" s="9">
        <v>74546.995838340401</v>
      </c>
      <c r="U60" s="9">
        <v>76866.270325869147</v>
      </c>
      <c r="V60" s="9">
        <v>84618.652431394497</v>
      </c>
      <c r="W60" s="9">
        <v>86332.652947482333</v>
      </c>
      <c r="X60" s="9">
        <v>85116.330246632147</v>
      </c>
      <c r="Y60" s="9">
        <v>82800.185738147062</v>
      </c>
      <c r="Z60" s="9">
        <v>85608.259271578514</v>
      </c>
      <c r="AA60" s="9">
        <v>86256.9524493278</v>
      </c>
      <c r="AB60" s="9">
        <v>83907.387692824093</v>
      </c>
      <c r="AC60" s="9">
        <v>83679.204272290386</v>
      </c>
      <c r="AD60" s="9">
        <v>84258.09380627716</v>
      </c>
      <c r="AE60" s="9">
        <v>82678.833734124972</v>
      </c>
      <c r="AF60" s="9">
        <v>85121.245368765754</v>
      </c>
      <c r="AG60" s="9">
        <v>80946.47281028553</v>
      </c>
      <c r="AH60" s="9">
        <v>82331.471627667197</v>
      </c>
      <c r="AI60" s="9">
        <v>78739.382270838207</v>
      </c>
      <c r="AJ60" s="9">
        <v>79320.870658919244</v>
      </c>
      <c r="AK60" s="9">
        <v>78993.794591256243</v>
      </c>
      <c r="AL60" s="9">
        <v>78974.793286331085</v>
      </c>
      <c r="AM60" s="9">
        <v>73451.14755550267</v>
      </c>
      <c r="AN60" s="9">
        <v>74108.086853947636</v>
      </c>
      <c r="AO60" s="9">
        <v>73571.032041788043</v>
      </c>
      <c r="AP60" s="9">
        <v>72604.856500227877</v>
      </c>
      <c r="AQ60" s="9">
        <v>73045.716999838012</v>
      </c>
      <c r="AR60" s="9">
        <v>74700.724335800012</v>
      </c>
      <c r="AS60" s="9">
        <v>75439.083253995443</v>
      </c>
      <c r="AT60" s="9">
        <v>73187.421920185443</v>
      </c>
      <c r="AU60" s="9">
        <v>72282.16670014002</v>
      </c>
      <c r="AV60" s="9">
        <v>75472.66779354334</v>
      </c>
      <c r="AW60" s="9">
        <v>73938.562554629811</v>
      </c>
      <c r="AX60" s="9">
        <v>73203.405827112234</v>
      </c>
      <c r="AY60" s="9">
        <v>73970.826175635797</v>
      </c>
      <c r="AZ60" s="9">
        <v>73083.189946533123</v>
      </c>
      <c r="BA60" s="9">
        <v>71698.839505434822</v>
      </c>
      <c r="BB60" s="9">
        <v>68936.516268607607</v>
      </c>
      <c r="BC60" s="9">
        <v>66659.777755840943</v>
      </c>
      <c r="BD60" s="9">
        <v>60818.84165022376</v>
      </c>
      <c r="BE60" s="9">
        <v>55839.599365235306</v>
      </c>
      <c r="BF60" s="9">
        <v>53161.004340758591</v>
      </c>
      <c r="BG60" s="9">
        <v>53048.187076914262</v>
      </c>
      <c r="BH60" s="9">
        <v>52008.330042450172</v>
      </c>
      <c r="BI60" s="9">
        <v>50496.186418543541</v>
      </c>
      <c r="BJ60" s="9">
        <v>49358.615469165059</v>
      </c>
      <c r="BK60" s="9">
        <v>48709.26250422444</v>
      </c>
      <c r="BL60" s="9">
        <v>48263.561002077593</v>
      </c>
      <c r="BM60" s="9">
        <v>47488.359850312845</v>
      </c>
      <c r="BN60" s="9">
        <v>46627.568173962711</v>
      </c>
      <c r="BO60" s="9">
        <v>45366.473979811883</v>
      </c>
      <c r="BP60" s="9">
        <v>44120.596543690554</v>
      </c>
      <c r="BQ60" s="9">
        <v>43584.123609366223</v>
      </c>
      <c r="BR60" s="9">
        <v>43617.597305305564</v>
      </c>
      <c r="BS60" s="9">
        <v>44410.185700195361</v>
      </c>
      <c r="BT60" s="9">
        <v>44670.098176570013</v>
      </c>
      <c r="BU60" s="9">
        <v>44880.203178016949</v>
      </c>
      <c r="BV60" s="9">
        <v>44595.192234351533</v>
      </c>
      <c r="BW60" s="9">
        <v>44290.648063062792</v>
      </c>
      <c r="BX60" s="9">
        <v>44347.222816234382</v>
      </c>
      <c r="BY60" s="9">
        <v>43979.147820702783</v>
      </c>
      <c r="BZ60" s="9">
        <v>43861.60354204235</v>
      </c>
      <c r="CA60" s="9">
        <v>43464.41792761127</v>
      </c>
      <c r="CB60" s="9">
        <v>43366.255136085863</v>
      </c>
      <c r="CC60" s="9">
        <v>42732.450178920248</v>
      </c>
      <c r="CD60" s="9">
        <v>41957.757999449954</v>
      </c>
    </row>
    <row r="61" spans="1:82">
      <c r="A61" s="8">
        <v>56</v>
      </c>
      <c r="B61" s="9">
        <v>55839.22718573302</v>
      </c>
      <c r="C61" s="9">
        <v>56175.38441816323</v>
      </c>
      <c r="D61" s="9">
        <v>57116.196249775327</v>
      </c>
      <c r="E61" s="9">
        <v>57694.83062239382</v>
      </c>
      <c r="F61" s="9">
        <v>56673.347600407375</v>
      </c>
      <c r="G61" s="9">
        <v>55439.427352185558</v>
      </c>
      <c r="H61" s="9">
        <v>55198.129890807802</v>
      </c>
      <c r="I61" s="9">
        <v>55934.562905863109</v>
      </c>
      <c r="J61" s="9">
        <v>55728.737552741746</v>
      </c>
      <c r="K61" s="9">
        <v>56010.68050868604</v>
      </c>
      <c r="L61" s="9">
        <v>56741.29478607206</v>
      </c>
      <c r="M61" s="9">
        <v>57556.537550022374</v>
      </c>
      <c r="N61" s="9">
        <v>57721.33000272893</v>
      </c>
      <c r="O61" s="9">
        <v>62467.950379340822</v>
      </c>
      <c r="P61" s="9">
        <v>64906.260588300836</v>
      </c>
      <c r="Q61" s="9">
        <v>68298.123226308991</v>
      </c>
      <c r="R61" s="9">
        <v>70181.256328952775</v>
      </c>
      <c r="S61" s="9">
        <v>72588.949214001943</v>
      </c>
      <c r="T61" s="9">
        <v>74352.550213841227</v>
      </c>
      <c r="U61" s="9">
        <v>74284.490160503046</v>
      </c>
      <c r="V61" s="9">
        <v>76598.333744506817</v>
      </c>
      <c r="W61" s="9">
        <v>84325.447073859075</v>
      </c>
      <c r="X61" s="9">
        <v>86035.830664378154</v>
      </c>
      <c r="Y61" s="9">
        <v>84827.261911396374</v>
      </c>
      <c r="Z61" s="9">
        <v>82520.984037639224</v>
      </c>
      <c r="AA61" s="9">
        <v>85322.763408220009</v>
      </c>
      <c r="AB61" s="9">
        <v>85971.194859000971</v>
      </c>
      <c r="AC61" s="9">
        <v>83631.750897517326</v>
      </c>
      <c r="AD61" s="9">
        <v>83407.846473249956</v>
      </c>
      <c r="AE61" s="9">
        <v>83987.378637213376</v>
      </c>
      <c r="AF61" s="9">
        <v>82415.554788650654</v>
      </c>
      <c r="AG61" s="9">
        <v>84853.129787169833</v>
      </c>
      <c r="AH61" s="9">
        <v>80693.884348458145</v>
      </c>
      <c r="AI61" s="9">
        <v>82077.103248246203</v>
      </c>
      <c r="AJ61" s="9">
        <v>78499.318522381771</v>
      </c>
      <c r="AK61" s="9">
        <v>79080.175985475449</v>
      </c>
      <c r="AL61" s="9">
        <v>78757.063238274277</v>
      </c>
      <c r="AM61" s="9">
        <v>78740.726705413806</v>
      </c>
      <c r="AN61" s="9">
        <v>73235.51968613702</v>
      </c>
      <c r="AO61" s="9">
        <v>73893.102273317316</v>
      </c>
      <c r="AP61" s="9">
        <v>73359.653338730379</v>
      </c>
      <c r="AQ61" s="9">
        <v>72398.217789853778</v>
      </c>
      <c r="AR61" s="9">
        <v>72839.595897868072</v>
      </c>
      <c r="AS61" s="9">
        <v>74491.352653092064</v>
      </c>
      <c r="AT61" s="9">
        <v>75229.544494850503</v>
      </c>
      <c r="AU61" s="9">
        <v>72986.547656111565</v>
      </c>
      <c r="AV61" s="9">
        <v>72085.397414144507</v>
      </c>
      <c r="AW61" s="9">
        <v>75269.378700609435</v>
      </c>
      <c r="AX61" s="9">
        <v>73741.330680940096</v>
      </c>
      <c r="AY61" s="9">
        <v>73010.079332377412</v>
      </c>
      <c r="AZ61" s="9">
        <v>73777.177878244926</v>
      </c>
      <c r="BA61" s="9">
        <v>72894.367920191435</v>
      </c>
      <c r="BB61" s="9">
        <v>71515.139212992595</v>
      </c>
      <c r="BC61" s="9">
        <v>68761.530620362988</v>
      </c>
      <c r="BD61" s="9">
        <v>66492.843884119909</v>
      </c>
      <c r="BE61" s="9">
        <v>60668.762429081202</v>
      </c>
      <c r="BF61" s="9">
        <v>55703.846435461142</v>
      </c>
      <c r="BG61" s="9">
        <v>53033.765598980957</v>
      </c>
      <c r="BH61" s="9">
        <v>52922.34403668833</v>
      </c>
      <c r="BI61" s="9">
        <v>51885.581997112167</v>
      </c>
      <c r="BJ61" s="9">
        <v>50378.390268078751</v>
      </c>
      <c r="BK61" s="9">
        <v>49244.764988062947</v>
      </c>
      <c r="BL61" s="9">
        <v>48598.098287232322</v>
      </c>
      <c r="BM61" s="9">
        <v>48154.548478078228</v>
      </c>
      <c r="BN61" s="9">
        <v>47382.26264951779</v>
      </c>
      <c r="BO61" s="9">
        <v>46524.546702703999</v>
      </c>
      <c r="BP61" s="9">
        <v>45267.42838926275</v>
      </c>
      <c r="BQ61" s="9">
        <v>44025.427908847509</v>
      </c>
      <c r="BR61" s="9">
        <v>43491.121618776138</v>
      </c>
      <c r="BS61" s="9">
        <v>43525.417847630175</v>
      </c>
      <c r="BT61" s="9">
        <v>44317.0883798996</v>
      </c>
      <c r="BU61" s="9">
        <v>44577.311445691179</v>
      </c>
      <c r="BV61" s="9">
        <v>44787.840249308611</v>
      </c>
      <c r="BW61" s="9">
        <v>44504.352901774102</v>
      </c>
      <c r="BX61" s="9">
        <v>44201.35528183086</v>
      </c>
      <c r="BY61" s="9">
        <v>44258.66767348125</v>
      </c>
      <c r="BZ61" s="9">
        <v>43892.242808531824</v>
      </c>
      <c r="CA61" s="9">
        <v>43775.788845517964</v>
      </c>
      <c r="CB61" s="9">
        <v>43380.27522310042</v>
      </c>
      <c r="CC61" s="9">
        <v>43283.131352289245</v>
      </c>
      <c r="CD61" s="9">
        <v>42651.452220992949</v>
      </c>
    </row>
    <row r="62" spans="1:82">
      <c r="A62" s="8">
        <v>57</v>
      </c>
      <c r="B62" s="9">
        <v>53940.72860117376</v>
      </c>
      <c r="C62" s="9">
        <v>55484.546382130735</v>
      </c>
      <c r="D62" s="9">
        <v>56106.791557096258</v>
      </c>
      <c r="E62" s="9">
        <v>56860.977633708535</v>
      </c>
      <c r="F62" s="9">
        <v>57439.500089619651</v>
      </c>
      <c r="G62" s="9">
        <v>56424.70408853492</v>
      </c>
      <c r="H62" s="9">
        <v>55199.95170343083</v>
      </c>
      <c r="I62" s="9">
        <v>54961.388351299523</v>
      </c>
      <c r="J62" s="9">
        <v>55697.520795987875</v>
      </c>
      <c r="K62" s="9">
        <v>55494.605893629836</v>
      </c>
      <c r="L62" s="9">
        <v>55777.356337652935</v>
      </c>
      <c r="M62" s="9">
        <v>56507.507324704478</v>
      </c>
      <c r="N62" s="9">
        <v>57321.399400039125</v>
      </c>
      <c r="O62" s="9">
        <v>57487.960590957766</v>
      </c>
      <c r="P62" s="9">
        <v>62217.088754363474</v>
      </c>
      <c r="Q62" s="9">
        <v>64648.002847916694</v>
      </c>
      <c r="R62" s="9">
        <v>68029.05649637623</v>
      </c>
      <c r="S62" s="9">
        <v>69906.979119306226</v>
      </c>
      <c r="T62" s="9">
        <v>72308.061175703915</v>
      </c>
      <c r="U62" s="9">
        <v>74066.867954605405</v>
      </c>
      <c r="V62" s="9">
        <v>74001.640330886294</v>
      </c>
      <c r="W62" s="9">
        <v>76309.669283141615</v>
      </c>
      <c r="X62" s="9">
        <v>84009.710036390679</v>
      </c>
      <c r="Y62" s="9">
        <v>85716.240070033848</v>
      </c>
      <c r="Z62" s="9">
        <v>84515.990059733813</v>
      </c>
      <c r="AA62" s="9">
        <v>82220.323527138433</v>
      </c>
      <c r="AB62" s="9">
        <v>85015.361057692091</v>
      </c>
      <c r="AC62" s="9">
        <v>85663.543848951958</v>
      </c>
      <c r="AD62" s="9">
        <v>83334.974986095651</v>
      </c>
      <c r="AE62" s="9">
        <v>83115.658346023265</v>
      </c>
      <c r="AF62" s="9">
        <v>83695.89736959638</v>
      </c>
      <c r="AG62" s="9">
        <v>82132.065971649892</v>
      </c>
      <c r="AH62" s="9">
        <v>84564.465092099999</v>
      </c>
      <c r="AI62" s="9">
        <v>80421.883443749626</v>
      </c>
      <c r="AJ62" s="9">
        <v>81803.208281864441</v>
      </c>
      <c r="AK62" s="9">
        <v>78240.757392820553</v>
      </c>
      <c r="AL62" s="9">
        <v>78820.975172925479</v>
      </c>
      <c r="AM62" s="9">
        <v>78502.113333604342</v>
      </c>
      <c r="AN62" s="9">
        <v>78488.641851272754</v>
      </c>
      <c r="AO62" s="9">
        <v>73003.212714631838</v>
      </c>
      <c r="AP62" s="9">
        <v>73661.489905587994</v>
      </c>
      <c r="AQ62" s="9">
        <v>73131.919548548118</v>
      </c>
      <c r="AR62" s="9">
        <v>72175.578313502338</v>
      </c>
      <c r="AS62" s="9">
        <v>72617.528966260666</v>
      </c>
      <c r="AT62" s="9">
        <v>74265.827585458872</v>
      </c>
      <c r="AU62" s="9">
        <v>75003.856883526722</v>
      </c>
      <c r="AV62" s="9">
        <v>72770.148413535993</v>
      </c>
      <c r="AW62" s="9">
        <v>71873.414818471239</v>
      </c>
      <c r="AX62" s="9">
        <v>75050.422146149416</v>
      </c>
      <c r="AY62" s="9">
        <v>73528.876314261041</v>
      </c>
      <c r="AZ62" s="9">
        <v>72801.820610421943</v>
      </c>
      <c r="BA62" s="9">
        <v>73568.591268958553</v>
      </c>
      <c r="BB62" s="9">
        <v>72690.951813336287</v>
      </c>
      <c r="BC62" s="9">
        <v>71317.226096360129</v>
      </c>
      <c r="BD62" s="9">
        <v>68572.964156654984</v>
      </c>
      <c r="BE62" s="9">
        <v>66312.900372009477</v>
      </c>
      <c r="BF62" s="9">
        <v>60506.86545615107</v>
      </c>
      <c r="BG62" s="9">
        <v>55557.28876963642</v>
      </c>
      <c r="BH62" s="9">
        <v>52896.321935574859</v>
      </c>
      <c r="BI62" s="9">
        <v>52786.406662854271</v>
      </c>
      <c r="BJ62" s="9">
        <v>51752.97887240057</v>
      </c>
      <c r="BK62" s="9">
        <v>50251.094313576512</v>
      </c>
      <c r="BL62" s="9">
        <v>49121.699405391104</v>
      </c>
      <c r="BM62" s="9">
        <v>48477.915782781405</v>
      </c>
      <c r="BN62" s="9">
        <v>48036.677088852943</v>
      </c>
      <c r="BO62" s="9">
        <v>47267.518547783329</v>
      </c>
      <c r="BP62" s="9">
        <v>46413.100965595309</v>
      </c>
      <c r="BQ62" s="9">
        <v>45160.24285088676</v>
      </c>
      <c r="BR62" s="9">
        <v>43922.3962281602</v>
      </c>
      <c r="BS62" s="9">
        <v>43390.415134580384</v>
      </c>
      <c r="BT62" s="9">
        <v>43425.599701154599</v>
      </c>
      <c r="BU62" s="9">
        <v>44216.298539586627</v>
      </c>
      <c r="BV62" s="9">
        <v>44476.862841277005</v>
      </c>
      <c r="BW62" s="9">
        <v>44687.853844641919</v>
      </c>
      <c r="BX62" s="9">
        <v>44406.003730445911</v>
      </c>
      <c r="BY62" s="9">
        <v>44104.667653479941</v>
      </c>
      <c r="BZ62" s="9">
        <v>44162.777233090412</v>
      </c>
      <c r="CA62" s="9">
        <v>43798.124177228368</v>
      </c>
      <c r="CB62" s="9">
        <v>43682.84384503599</v>
      </c>
      <c r="CC62" s="9">
        <v>43289.124938410037</v>
      </c>
      <c r="CD62" s="9">
        <v>43193.07810369035</v>
      </c>
    </row>
    <row r="63" spans="1:82">
      <c r="A63" s="8">
        <v>58</v>
      </c>
      <c r="B63" s="9">
        <v>52520.678977559</v>
      </c>
      <c r="C63" s="9">
        <v>53494.608893716606</v>
      </c>
      <c r="D63" s="9">
        <v>54989.86095965335</v>
      </c>
      <c r="E63" s="9">
        <v>55831.356365171021</v>
      </c>
      <c r="F63" s="9">
        <v>56585.509019330784</v>
      </c>
      <c r="G63" s="9">
        <v>57163.644622410386</v>
      </c>
      <c r="H63" s="9">
        <v>56156.052901389266</v>
      </c>
      <c r="I63" s="9">
        <v>54941.141867562823</v>
      </c>
      <c r="J63" s="9">
        <v>54705.537866221741</v>
      </c>
      <c r="K63" s="9">
        <v>55441.343950134578</v>
      </c>
      <c r="L63" s="9">
        <v>55241.571305267302</v>
      </c>
      <c r="M63" s="9">
        <v>55525.20286773517</v>
      </c>
      <c r="N63" s="9">
        <v>56254.857484947992</v>
      </c>
      <c r="O63" s="9">
        <v>57067.309898536987</v>
      </c>
      <c r="P63" s="9">
        <v>57235.778028111068</v>
      </c>
      <c r="Q63" s="9">
        <v>61946.116622887232</v>
      </c>
      <c r="R63" s="9">
        <v>64369.088342576084</v>
      </c>
      <c r="S63" s="9">
        <v>67738.526965478726</v>
      </c>
      <c r="T63" s="9">
        <v>69610.865175873972</v>
      </c>
      <c r="U63" s="9">
        <v>72004.84799773508</v>
      </c>
      <c r="V63" s="9">
        <v>73758.524531984061</v>
      </c>
      <c r="W63" s="9">
        <v>73696.356185365134</v>
      </c>
      <c r="X63" s="9">
        <v>75998.141459886625</v>
      </c>
      <c r="Y63" s="9">
        <v>83669.108695720191</v>
      </c>
      <c r="Z63" s="9">
        <v>85371.519160319323</v>
      </c>
      <c r="AA63" s="9">
        <v>84180.20851965886</v>
      </c>
      <c r="AB63" s="9">
        <v>81895.974921505069</v>
      </c>
      <c r="AC63" s="9">
        <v>84683.769929900358</v>
      </c>
      <c r="AD63" s="9">
        <v>85331.715119221917</v>
      </c>
      <c r="AE63" s="9">
        <v>83014.853741815969</v>
      </c>
      <c r="AF63" s="9">
        <v>82800.462426210433</v>
      </c>
      <c r="AG63" s="9">
        <v>83381.475662123645</v>
      </c>
      <c r="AH63" s="9">
        <v>81826.24994767888</v>
      </c>
      <c r="AI63" s="9">
        <v>84253.092657611734</v>
      </c>
      <c r="AJ63" s="9">
        <v>80128.432310666249</v>
      </c>
      <c r="AK63" s="9">
        <v>81507.732660800102</v>
      </c>
      <c r="AL63" s="9">
        <v>77961.753613234527</v>
      </c>
      <c r="AM63" s="9">
        <v>78541.319585141784</v>
      </c>
      <c r="AN63" s="9">
        <v>78227.023912458215</v>
      </c>
      <c r="AO63" s="9">
        <v>78216.636199684261</v>
      </c>
      <c r="AP63" s="9">
        <v>72752.469234695862</v>
      </c>
      <c r="AQ63" s="9">
        <v>73411.494491625592</v>
      </c>
      <c r="AR63" s="9">
        <v>72886.1026604535</v>
      </c>
      <c r="AS63" s="9">
        <v>71935.246548318537</v>
      </c>
      <c r="AT63" s="9">
        <v>72377.82804986299</v>
      </c>
      <c r="AU63" s="9">
        <v>74022.435361291893</v>
      </c>
      <c r="AV63" s="9">
        <v>74760.304281757883</v>
      </c>
      <c r="AW63" s="9">
        <v>72536.574626450762</v>
      </c>
      <c r="AX63" s="9">
        <v>71644.601760686783</v>
      </c>
      <c r="AY63" s="9">
        <v>74814.126895411755</v>
      </c>
      <c r="AZ63" s="9">
        <v>73299.575488994567</v>
      </c>
      <c r="BA63" s="9">
        <v>72577.035614714638</v>
      </c>
      <c r="BB63" s="9">
        <v>73343.469025695129</v>
      </c>
      <c r="BC63" s="9">
        <v>72471.379973713018</v>
      </c>
      <c r="BD63" s="9">
        <v>71103.579319054043</v>
      </c>
      <c r="BE63" s="9">
        <v>68369.365346021688</v>
      </c>
      <c r="BF63" s="9">
        <v>66118.557678157813</v>
      </c>
      <c r="BG63" s="9">
        <v>60331.894142475896</v>
      </c>
      <c r="BH63" s="9">
        <v>55398.782838609928</v>
      </c>
      <c r="BI63" s="9">
        <v>52747.595931899632</v>
      </c>
      <c r="BJ63" s="9">
        <v>52639.308478047431</v>
      </c>
      <c r="BK63" s="9">
        <v>51609.480380002075</v>
      </c>
      <c r="BL63" s="9">
        <v>50113.297193594641</v>
      </c>
      <c r="BM63" s="9">
        <v>48988.44833154857</v>
      </c>
      <c r="BN63" s="9">
        <v>48347.7655943317</v>
      </c>
      <c r="BO63" s="9">
        <v>47909.01420640813</v>
      </c>
      <c r="BP63" s="9">
        <v>47143.217789291506</v>
      </c>
      <c r="BQ63" s="9">
        <v>46292.345385115754</v>
      </c>
      <c r="BR63" s="9">
        <v>45044.063164952066</v>
      </c>
      <c r="BS63" s="9">
        <v>43810.67792416516</v>
      </c>
      <c r="BT63" s="9">
        <v>43281.19759855447</v>
      </c>
      <c r="BU63" s="9">
        <v>43317.342629408173</v>
      </c>
      <c r="BV63" s="9">
        <v>44107.008395034893</v>
      </c>
      <c r="BW63" s="9">
        <v>44367.946838076699</v>
      </c>
      <c r="BX63" s="9">
        <v>44579.441611829418</v>
      </c>
      <c r="BY63" s="9">
        <v>44299.354332708594</v>
      </c>
      <c r="BZ63" s="9">
        <v>43999.80695358615</v>
      </c>
      <c r="CA63" s="9">
        <v>44058.778987099926</v>
      </c>
      <c r="CB63" s="9">
        <v>43696.032437537579</v>
      </c>
      <c r="CC63" s="9">
        <v>43582.017610405106</v>
      </c>
      <c r="CD63" s="9">
        <v>43190.229364229352</v>
      </c>
    </row>
    <row r="64" spans="1:82">
      <c r="A64" s="8">
        <v>59</v>
      </c>
      <c r="B64" s="9">
        <v>52726.679862489065</v>
      </c>
      <c r="C64" s="9">
        <v>52125.872645478419</v>
      </c>
      <c r="D64" s="9">
        <v>53080.80863377708</v>
      </c>
      <c r="E64" s="9">
        <v>54695.45581840512</v>
      </c>
      <c r="F64" s="9">
        <v>55534.629658135644</v>
      </c>
      <c r="G64" s="9">
        <v>56288.487623823923</v>
      </c>
      <c r="H64" s="9">
        <v>56866.220574342064</v>
      </c>
      <c r="I64" s="9">
        <v>55866.398469899374</v>
      </c>
      <c r="J64" s="9">
        <v>54662.062390420717</v>
      </c>
      <c r="K64" s="9">
        <v>54429.665183765363</v>
      </c>
      <c r="L64" s="9">
        <v>55165.11766907783</v>
      </c>
      <c r="M64" s="9">
        <v>54968.741415744371</v>
      </c>
      <c r="N64" s="9">
        <v>55253.335961125988</v>
      </c>
      <c r="O64" s="9">
        <v>55982.45931312997</v>
      </c>
      <c r="P64" s="9">
        <v>56793.37688122609</v>
      </c>
      <c r="Q64" s="9">
        <v>56963.903685003083</v>
      </c>
      <c r="R64" s="9">
        <v>61654.042609667507</v>
      </c>
      <c r="S64" s="9">
        <v>64068.479102052959</v>
      </c>
      <c r="T64" s="9">
        <v>67425.427120800465</v>
      </c>
      <c r="U64" s="9">
        <v>69291.776138135087</v>
      </c>
      <c r="V64" s="9">
        <v>71678.13007134365</v>
      </c>
      <c r="W64" s="9">
        <v>73426.313214587048</v>
      </c>
      <c r="X64" s="9">
        <v>73367.452916593524</v>
      </c>
      <c r="Y64" s="9">
        <v>75662.529598050285</v>
      </c>
      <c r="Z64" s="9">
        <v>83302.249848713138</v>
      </c>
      <c r="AA64" s="9">
        <v>85000.25399780646</v>
      </c>
      <c r="AB64" s="9">
        <v>83818.559172728303</v>
      </c>
      <c r="AC64" s="9">
        <v>81546.654344604234</v>
      </c>
      <c r="AD64" s="9">
        <v>84326.664313026253</v>
      </c>
      <c r="AE64" s="9">
        <v>84974.386563136621</v>
      </c>
      <c r="AF64" s="9">
        <v>82670.139639825255</v>
      </c>
      <c r="AG64" s="9">
        <v>82461.041939443938</v>
      </c>
      <c r="AH64" s="9">
        <v>83042.904629442419</v>
      </c>
      <c r="AI64" s="9">
        <v>81496.952983710828</v>
      </c>
      <c r="AJ64" s="9">
        <v>83917.827627266146</v>
      </c>
      <c r="AK64" s="9">
        <v>79812.45662719947</v>
      </c>
      <c r="AL64" s="9">
        <v>81189.592644124757</v>
      </c>
      <c r="AM64" s="9">
        <v>77661.322831681784</v>
      </c>
      <c r="AN64" s="9">
        <v>78240.226160853112</v>
      </c>
      <c r="AO64" s="9">
        <v>77930.840430554788</v>
      </c>
      <c r="AP64" s="9">
        <v>77923.77555668501</v>
      </c>
      <c r="AQ64" s="9">
        <v>72482.483861235494</v>
      </c>
      <c r="AR64" s="9">
        <v>73142.316591569426</v>
      </c>
      <c r="AS64" s="9">
        <v>72621.430425856408</v>
      </c>
      <c r="AT64" s="9">
        <v>71676.48513466584</v>
      </c>
      <c r="AU64" s="9">
        <v>72119.762349940604</v>
      </c>
      <c r="AV64" s="9">
        <v>73760.427084157767</v>
      </c>
      <c r="AW64" s="9">
        <v>74498.139560216543</v>
      </c>
      <c r="AX64" s="9">
        <v>72285.139086066774</v>
      </c>
      <c r="AY64" s="9">
        <v>71398.301724178906</v>
      </c>
      <c r="AZ64" s="9">
        <v>74559.794856251159</v>
      </c>
      <c r="BA64" s="9">
        <v>73052.773168432555</v>
      </c>
      <c r="BB64" s="9">
        <v>72335.097735728312</v>
      </c>
      <c r="BC64" s="9">
        <v>73101.185223373788</v>
      </c>
      <c r="BD64" s="9">
        <v>72235.059673806289</v>
      </c>
      <c r="BE64" s="9">
        <v>70873.643036198249</v>
      </c>
      <c r="BF64" s="9">
        <v>68150.238485209091</v>
      </c>
      <c r="BG64" s="9">
        <v>65909.374221125938</v>
      </c>
      <c r="BH64" s="9">
        <v>60143.518678581328</v>
      </c>
      <c r="BI64" s="9">
        <v>55228.093736773852</v>
      </c>
      <c r="BJ64" s="9">
        <v>52587.408980452587</v>
      </c>
      <c r="BK64" s="9">
        <v>52480.881869109733</v>
      </c>
      <c r="BL64" s="9">
        <v>51454.941906111984</v>
      </c>
      <c r="BM64" s="9">
        <v>49964.887781865742</v>
      </c>
      <c r="BN64" s="9">
        <v>48844.927540378718</v>
      </c>
      <c r="BO64" s="9">
        <v>48207.582238689771</v>
      </c>
      <c r="BP64" s="9">
        <v>47771.509608212844</v>
      </c>
      <c r="BQ64" s="9">
        <v>47009.330203087149</v>
      </c>
      <c r="BR64" s="9">
        <v>46162.270773100521</v>
      </c>
      <c r="BS64" s="9">
        <v>44918.906726363857</v>
      </c>
      <c r="BT64" s="9">
        <v>43690.31623098666</v>
      </c>
      <c r="BU64" s="9">
        <v>43163.527206755534</v>
      </c>
      <c r="BV64" s="9">
        <v>43200.71129168773</v>
      </c>
      <c r="BW64" s="9">
        <v>43989.278153180916</v>
      </c>
      <c r="BX64" s="9">
        <v>44250.626894044639</v>
      </c>
      <c r="BY64" s="9">
        <v>44462.670959208772</v>
      </c>
      <c r="BZ64" s="9">
        <v>44184.48288930524</v>
      </c>
      <c r="CA64" s="9">
        <v>43886.862232668369</v>
      </c>
      <c r="CB64" s="9">
        <v>43946.767811310696</v>
      </c>
      <c r="CC64" s="9">
        <v>43586.073894486093</v>
      </c>
      <c r="CD64" s="9">
        <v>43473.424384898826</v>
      </c>
    </row>
    <row r="65" spans="1:82">
      <c r="A65" s="8">
        <v>60</v>
      </c>
      <c r="B65" s="9">
        <v>48864.780337010554</v>
      </c>
      <c r="C65" s="9">
        <v>52294.458338859367</v>
      </c>
      <c r="D65" s="9">
        <v>51744.689173019047</v>
      </c>
      <c r="E65" s="9">
        <v>52768.572079639052</v>
      </c>
      <c r="F65" s="9">
        <v>54377.589973118054</v>
      </c>
      <c r="G65" s="9">
        <v>55214.047381683733</v>
      </c>
      <c r="H65" s="9">
        <v>55967.59084330171</v>
      </c>
      <c r="I65" s="9">
        <v>56544.914062735465</v>
      </c>
      <c r="J65" s="9">
        <v>55553.478574577792</v>
      </c>
      <c r="K65" s="9">
        <v>54360.511543400469</v>
      </c>
      <c r="L65" s="9">
        <v>54131.59667375125</v>
      </c>
      <c r="M65" s="9">
        <v>54866.67417621216</v>
      </c>
      <c r="N65" s="9">
        <v>54673.976063528971</v>
      </c>
      <c r="O65" s="9">
        <v>54959.630526109482</v>
      </c>
      <c r="P65" s="9">
        <v>55688.19342911787</v>
      </c>
      <c r="Q65" s="9">
        <v>56497.483391134811</v>
      </c>
      <c r="R65" s="9">
        <v>56670.239822652351</v>
      </c>
      <c r="S65" s="9">
        <v>61338.679999908098</v>
      </c>
      <c r="T65" s="9">
        <v>63743.956667449966</v>
      </c>
      <c r="U65" s="9">
        <v>67087.487471281376</v>
      </c>
      <c r="V65" s="9">
        <v>68947.425366472511</v>
      </c>
      <c r="W65" s="9">
        <v>71325.594714850347</v>
      </c>
      <c r="X65" s="9">
        <v>73067.908153585537</v>
      </c>
      <c r="Y65" s="9">
        <v>73012.632273432086</v>
      </c>
      <c r="Z65" s="9">
        <v>75300.514619910682</v>
      </c>
      <c r="AA65" s="9">
        <v>82906.681996111569</v>
      </c>
      <c r="AB65" s="9">
        <v>84599.986540483922</v>
      </c>
      <c r="AC65" s="9">
        <v>83428.639149317867</v>
      </c>
      <c r="AD65" s="9">
        <v>81170.02973064089</v>
      </c>
      <c r="AE65" s="9">
        <v>83941.687706652796</v>
      </c>
      <c r="AF65" s="9">
        <v>84589.215085934615</v>
      </c>
      <c r="AG65" s="9">
        <v>82298.559244664968</v>
      </c>
      <c r="AH65" s="9">
        <v>82095.156782410049</v>
      </c>
      <c r="AI65" s="9">
        <v>82677.959934188693</v>
      </c>
      <c r="AJ65" s="9">
        <v>81142.003607769468</v>
      </c>
      <c r="AK65" s="9">
        <v>83556.483252969512</v>
      </c>
      <c r="AL65" s="9">
        <v>79471.864812115586</v>
      </c>
      <c r="AM65" s="9">
        <v>80846.698264213192</v>
      </c>
      <c r="AN65" s="9">
        <v>77337.459633366117</v>
      </c>
      <c r="AO65" s="9">
        <v>77915.699814375432</v>
      </c>
      <c r="AP65" s="9">
        <v>77611.597518815106</v>
      </c>
      <c r="AQ65" s="9">
        <v>77608.118118085098</v>
      </c>
      <c r="AR65" s="9">
        <v>72191.4194862773</v>
      </c>
      <c r="AS65" s="9">
        <v>72852.131030643621</v>
      </c>
      <c r="AT65" s="9">
        <v>72336.105561029661</v>
      </c>
      <c r="AU65" s="9">
        <v>71397.530110493943</v>
      </c>
      <c r="AV65" s="9">
        <v>71841.580393311888</v>
      </c>
      <c r="AW65" s="9">
        <v>73478.046119100778</v>
      </c>
      <c r="AX65" s="9">
        <v>74215.615105257297</v>
      </c>
      <c r="AY65" s="9">
        <v>72014.144343544118</v>
      </c>
      <c r="AZ65" s="9">
        <v>71132.846599871555</v>
      </c>
      <c r="BA65" s="9">
        <v>74285.735859930021</v>
      </c>
      <c r="BB65" s="9">
        <v>72786.816787636315</v>
      </c>
      <c r="BC65" s="9">
        <v>72074.381431221904</v>
      </c>
      <c r="BD65" s="9">
        <v>72840.122112429075</v>
      </c>
      <c r="BE65" s="9">
        <v>71980.402740003614</v>
      </c>
      <c r="BF65" s="9">
        <v>70625.861346388498</v>
      </c>
      <c r="BG65" s="9">
        <v>67914.075164014197</v>
      </c>
      <c r="BH65" s="9">
        <v>65683.884092309629</v>
      </c>
      <c r="BI65" s="9">
        <v>59940.353353029263</v>
      </c>
      <c r="BJ65" s="9">
        <v>55043.90378469025</v>
      </c>
      <c r="BK65" s="9">
        <v>52414.485237557485</v>
      </c>
      <c r="BL65" s="9">
        <v>52309.863307758584</v>
      </c>
      <c r="BM65" s="9">
        <v>51288.120108251278</v>
      </c>
      <c r="BN65" s="9">
        <v>49804.648981983075</v>
      </c>
      <c r="BO65" s="9">
        <v>48689.941705139863</v>
      </c>
      <c r="BP65" s="9">
        <v>48056.186806681239</v>
      </c>
      <c r="BQ65" s="9">
        <v>47622.998466843695</v>
      </c>
      <c r="BR65" s="9">
        <v>46864.707829368068</v>
      </c>
      <c r="BS65" s="9">
        <v>46021.746401933699</v>
      </c>
      <c r="BT65" s="9">
        <v>44783.663197462127</v>
      </c>
      <c r="BU65" s="9">
        <v>43560.220483162782</v>
      </c>
      <c r="BV65" s="9">
        <v>43036.326270468482</v>
      </c>
      <c r="BW65" s="9">
        <v>43074.635849343482</v>
      </c>
      <c r="BX65" s="9">
        <v>43862.039435770021</v>
      </c>
      <c r="BY65" s="9">
        <v>44123.840577526149</v>
      </c>
      <c r="BZ65" s="9">
        <v>44336.485775721849</v>
      </c>
      <c r="CA65" s="9">
        <v>44060.343421271114</v>
      </c>
      <c r="CB65" s="9">
        <v>43764.797589934795</v>
      </c>
      <c r="CC65" s="9">
        <v>43825.714987624851</v>
      </c>
      <c r="CD65" s="9">
        <v>43467.230021450698</v>
      </c>
    </row>
    <row r="66" spans="1:82">
      <c r="A66" s="8">
        <v>61</v>
      </c>
      <c r="B66" s="9">
        <v>47714.725430106999</v>
      </c>
      <c r="C66" s="9">
        <v>48411.173672274148</v>
      </c>
      <c r="D66" s="9">
        <v>51876.850174105624</v>
      </c>
      <c r="E66" s="9">
        <v>51410.219688836674</v>
      </c>
      <c r="F66" s="9">
        <v>52431.150565157834</v>
      </c>
      <c r="G66" s="9">
        <v>54033.909469738894</v>
      </c>
      <c r="H66" s="9">
        <v>54867.49986650738</v>
      </c>
      <c r="I66" s="9">
        <v>55620.721920123418</v>
      </c>
      <c r="J66" s="9">
        <v>56197.644905111956</v>
      </c>
      <c r="K66" s="9">
        <v>55215.266573901281</v>
      </c>
      <c r="L66" s="9">
        <v>54034.520913842643</v>
      </c>
      <c r="M66" s="9">
        <v>53809.39704323867</v>
      </c>
      <c r="N66" s="9">
        <v>54544.09061000956</v>
      </c>
      <c r="O66" s="9">
        <v>54355.384300367172</v>
      </c>
      <c r="P66" s="9">
        <v>54642.216942533872</v>
      </c>
      <c r="Q66" s="9">
        <v>55370.202860362362</v>
      </c>
      <c r="R66" s="9">
        <v>56177.783357780398</v>
      </c>
      <c r="S66" s="9">
        <v>56352.964358968842</v>
      </c>
      <c r="T66" s="9">
        <v>60998.144525340962</v>
      </c>
      <c r="U66" s="9">
        <v>63393.620819213422</v>
      </c>
      <c r="V66" s="9">
        <v>66722.776760964131</v>
      </c>
      <c r="W66" s="9">
        <v>68575.878965388707</v>
      </c>
      <c r="X66" s="9">
        <v>70945.297981913609</v>
      </c>
      <c r="Y66" s="9">
        <v>72681.367192293736</v>
      </c>
      <c r="Z66" s="9">
        <v>72629.984616023474</v>
      </c>
      <c r="AA66" s="9">
        <v>74910.181745147886</v>
      </c>
      <c r="AB66" s="9">
        <v>82480.403616725438</v>
      </c>
      <c r="AC66" s="9">
        <v>84168.7238233635</v>
      </c>
      <c r="AD66" s="9">
        <v>83008.507548324487</v>
      </c>
      <c r="AE66" s="9">
        <v>80764.225822280365</v>
      </c>
      <c r="AF66" s="9">
        <v>83526.958564156346</v>
      </c>
      <c r="AG66" s="9">
        <v>84174.342913650384</v>
      </c>
      <c r="AH66" s="9">
        <v>81898.317428359791</v>
      </c>
      <c r="AI66" s="9">
        <v>81701.045803835033</v>
      </c>
      <c r="AJ66" s="9">
        <v>82284.90380320634</v>
      </c>
      <c r="AK66" s="9">
        <v>80759.712964948165</v>
      </c>
      <c r="AL66" s="9">
        <v>83167.371784362476</v>
      </c>
      <c r="AM66" s="9">
        <v>79105.045342958969</v>
      </c>
      <c r="AN66" s="9">
        <v>80477.450747751718</v>
      </c>
      <c r="AO66" s="9">
        <v>76988.630658750597</v>
      </c>
      <c r="AP66" s="9">
        <v>77566.227657781419</v>
      </c>
      <c r="AQ66" s="9">
        <v>77267.811384386063</v>
      </c>
      <c r="AR66" s="9">
        <v>77268.205678405444</v>
      </c>
      <c r="AS66" s="9">
        <v>71877.89405221281</v>
      </c>
      <c r="AT66" s="9">
        <v>72539.57273890308</v>
      </c>
      <c r="AU66" s="9">
        <v>72028.790491648208</v>
      </c>
      <c r="AV66" s="9">
        <v>71097.074330026779</v>
      </c>
      <c r="AW66" s="9">
        <v>71541.993311377999</v>
      </c>
      <c r="AX66" s="9">
        <v>73174.01256980843</v>
      </c>
      <c r="AY66" s="9">
        <v>73911.467239123667</v>
      </c>
      <c r="AZ66" s="9">
        <v>71722.364227857761</v>
      </c>
      <c r="BA66" s="9">
        <v>70847.037272173489</v>
      </c>
      <c r="BB66" s="9">
        <v>73990.74938684213</v>
      </c>
      <c r="BC66" s="9">
        <v>72500.53620345096</v>
      </c>
      <c r="BD66" s="9">
        <v>71793.740853544325</v>
      </c>
      <c r="BE66" s="9">
        <v>72559.148778663002</v>
      </c>
      <c r="BF66" s="9">
        <v>71706.301898620164</v>
      </c>
      <c r="BG66" s="9">
        <v>70359.153353491449</v>
      </c>
      <c r="BH66" s="9">
        <v>67659.826868151693</v>
      </c>
      <c r="BI66" s="9">
        <v>65441.066441995164</v>
      </c>
      <c r="BJ66" s="9">
        <v>59721.420277287223</v>
      </c>
      <c r="BK66" s="9">
        <v>54845.271317865809</v>
      </c>
      <c r="BL66" s="9">
        <v>52227.906891556151</v>
      </c>
      <c r="BM66" s="9">
        <v>52125.347988702939</v>
      </c>
      <c r="BN66" s="9">
        <v>51108.127117199489</v>
      </c>
      <c r="BO66" s="9">
        <v>49631.709928130032</v>
      </c>
      <c r="BP66" s="9">
        <v>48522.634914407419</v>
      </c>
      <c r="BQ66" s="9">
        <v>47892.736210332907</v>
      </c>
      <c r="BR66" s="9">
        <v>47462.649502054905</v>
      </c>
      <c r="BS66" s="9">
        <v>46708.531692393888</v>
      </c>
      <c r="BT66" s="9">
        <v>45869.965323002471</v>
      </c>
      <c r="BU66" s="9">
        <v>44637.538025083129</v>
      </c>
      <c r="BV66" s="9">
        <v>43419.607841687022</v>
      </c>
      <c r="BW66" s="9">
        <v>42898.821761761988</v>
      </c>
      <c r="BX66" s="9">
        <v>42938.351823089426</v>
      </c>
      <c r="BY66" s="9">
        <v>43724.535106460018</v>
      </c>
      <c r="BZ66" s="9">
        <v>43986.838903667376</v>
      </c>
      <c r="CA66" s="9">
        <v>44200.145233863892</v>
      </c>
      <c r="CB66" s="9">
        <v>43926.203629123891</v>
      </c>
      <c r="CC66" s="9">
        <v>43632.889031006314</v>
      </c>
      <c r="CD66" s="9">
        <v>43694.90439433678</v>
      </c>
    </row>
    <row r="67" spans="1:82">
      <c r="A67" s="8">
        <v>62</v>
      </c>
      <c r="B67" s="9">
        <v>43460.547017981182</v>
      </c>
      <c r="C67" s="9">
        <v>47246.850359273398</v>
      </c>
      <c r="D67" s="9">
        <v>47971.643577810974</v>
      </c>
      <c r="E67" s="9">
        <v>51510.263161270392</v>
      </c>
      <c r="F67" s="9">
        <v>51050.237960174796</v>
      </c>
      <c r="G67" s="9">
        <v>52067.87121648516</v>
      </c>
      <c r="H67" s="9">
        <v>53663.950782080254</v>
      </c>
      <c r="I67" s="9">
        <v>54494.539561484242</v>
      </c>
      <c r="J67" s="9">
        <v>55247.4508109819</v>
      </c>
      <c r="K67" s="9">
        <v>55824.005034070156</v>
      </c>
      <c r="L67" s="9">
        <v>54851.407330279442</v>
      </c>
      <c r="M67" s="9">
        <v>53683.789126167714</v>
      </c>
      <c r="N67" s="9">
        <v>53462.800742498934</v>
      </c>
      <c r="O67" s="9">
        <v>54197.118195648509</v>
      </c>
      <c r="P67" s="9">
        <v>54012.751372381987</v>
      </c>
      <c r="Q67" s="9">
        <v>54300.905864711138</v>
      </c>
      <c r="R67" s="9">
        <v>55028.315613971958</v>
      </c>
      <c r="S67" s="9">
        <v>55834.121948843691</v>
      </c>
      <c r="T67" s="9">
        <v>56011.949096297452</v>
      </c>
      <c r="U67" s="9">
        <v>60632.26955632223</v>
      </c>
      <c r="V67" s="9">
        <v>63017.302059589318</v>
      </c>
      <c r="W67" s="9">
        <v>66331.111372128289</v>
      </c>
      <c r="X67" s="9">
        <v>68176.96253177285</v>
      </c>
      <c r="Y67" s="9">
        <v>70537.068451181054</v>
      </c>
      <c r="Z67" s="9">
        <v>72266.533032973093</v>
      </c>
      <c r="AA67" s="9">
        <v>72219.38798467131</v>
      </c>
      <c r="AB67" s="9">
        <v>74491.416495455516</v>
      </c>
      <c r="AC67" s="9">
        <v>82023.254182763121</v>
      </c>
      <c r="AD67" s="9">
        <v>83706.326184229634</v>
      </c>
      <c r="AE67" s="9">
        <v>82558.071724987734</v>
      </c>
      <c r="AF67" s="9">
        <v>80329.20962385161</v>
      </c>
      <c r="AG67" s="9">
        <v>83082.452170423567</v>
      </c>
      <c r="AH67" s="9">
        <v>83729.777393740267</v>
      </c>
      <c r="AI67" s="9">
        <v>81469.476464303269</v>
      </c>
      <c r="AJ67" s="9">
        <v>81278.803669899484</v>
      </c>
      <c r="AK67" s="9">
        <v>81863.859677052504</v>
      </c>
      <c r="AL67" s="9">
        <v>80350.248530944795</v>
      </c>
      <c r="AM67" s="9">
        <v>82750.674748718695</v>
      </c>
      <c r="AN67" s="9">
        <v>78712.237702576676</v>
      </c>
      <c r="AO67" s="9">
        <v>80082.110807922727</v>
      </c>
      <c r="AP67" s="9">
        <v>76615.142944284395</v>
      </c>
      <c r="AQ67" s="9">
        <v>77192.145896292583</v>
      </c>
      <c r="AR67" s="9">
        <v>76899.844903929465</v>
      </c>
      <c r="AS67" s="9">
        <v>76904.4269231465</v>
      </c>
      <c r="AT67" s="9">
        <v>71542.346035349823</v>
      </c>
      <c r="AU67" s="9">
        <v>72205.099991316907</v>
      </c>
      <c r="AV67" s="9">
        <v>71699.969479496765</v>
      </c>
      <c r="AW67" s="9">
        <v>70775.628846470063</v>
      </c>
      <c r="AX67" s="9">
        <v>71221.534599507548</v>
      </c>
      <c r="AY67" s="9">
        <v>72848.880758325715</v>
      </c>
      <c r="AZ67" s="9">
        <v>73586.271814855601</v>
      </c>
      <c r="BA67" s="9">
        <v>71410.399468339077</v>
      </c>
      <c r="BB67" s="9">
        <v>70541.498770164049</v>
      </c>
      <c r="BC67" s="9">
        <v>73675.475776397565</v>
      </c>
      <c r="BD67" s="9">
        <v>72194.594776179962</v>
      </c>
      <c r="BE67" s="9">
        <v>71493.86017290625</v>
      </c>
      <c r="BF67" s="9">
        <v>72258.969681586852</v>
      </c>
      <c r="BG67" s="9">
        <v>71413.478325551478</v>
      </c>
      <c r="BH67" s="9">
        <v>70074.26078857563</v>
      </c>
      <c r="BI67" s="9">
        <v>67388.253746456146</v>
      </c>
      <c r="BJ67" s="9">
        <v>65181.69454782916</v>
      </c>
      <c r="BK67" s="9">
        <v>59487.501800386206</v>
      </c>
      <c r="BL67" s="9">
        <v>54632.985874822596</v>
      </c>
      <c r="BM67" s="9">
        <v>52028.47016470004</v>
      </c>
      <c r="BN67" s="9">
        <v>51928.144999506272</v>
      </c>
      <c r="BO67" s="9">
        <v>50915.78607055499</v>
      </c>
      <c r="BP67" s="9">
        <v>49446.901751502504</v>
      </c>
      <c r="BQ67" s="9">
        <v>48343.84639739155</v>
      </c>
      <c r="BR67" s="9">
        <v>47718.078494928508</v>
      </c>
      <c r="BS67" s="9">
        <v>47291.319730307703</v>
      </c>
      <c r="BT67" s="9">
        <v>46541.666270105154</v>
      </c>
      <c r="BU67" s="9">
        <v>45707.798642799549</v>
      </c>
      <c r="BV67" s="9">
        <v>44481.406869881052</v>
      </c>
      <c r="BW67" s="9">
        <v>43269.357882915618</v>
      </c>
      <c r="BX67" s="9">
        <v>42751.899488441122</v>
      </c>
      <c r="BY67" s="9">
        <v>42792.75338818803</v>
      </c>
      <c r="BZ67" s="9">
        <v>43577.671054378647</v>
      </c>
      <c r="CA67" s="9">
        <v>43840.537057932648</v>
      </c>
      <c r="CB67" s="9">
        <v>44054.573500674363</v>
      </c>
      <c r="CC67" s="9">
        <v>43782.994018653932</v>
      </c>
      <c r="CD67" s="9">
        <v>43492.07303378715</v>
      </c>
    </row>
    <row r="68" spans="1:82">
      <c r="A68" s="8">
        <v>63</v>
      </c>
      <c r="B68" s="9">
        <v>42971.652700507155</v>
      </c>
      <c r="C68" s="9">
        <v>42981.635343024333</v>
      </c>
      <c r="D68" s="9">
        <v>46809.588050642225</v>
      </c>
      <c r="E68" s="9">
        <v>47601.054997754029</v>
      </c>
      <c r="F68" s="9">
        <v>51117.283505534622</v>
      </c>
      <c r="G68" s="9">
        <v>50664.267370924426</v>
      </c>
      <c r="H68" s="9">
        <v>51678.435687803882</v>
      </c>
      <c r="I68" s="9">
        <v>53267.41857714537</v>
      </c>
      <c r="J68" s="9">
        <v>54094.890764491247</v>
      </c>
      <c r="K68" s="9">
        <v>54847.52190869167</v>
      </c>
      <c r="L68" s="9">
        <v>55423.763406361009</v>
      </c>
      <c r="M68" s="9">
        <v>54461.720334211044</v>
      </c>
      <c r="N68" s="9">
        <v>53308.184984399806</v>
      </c>
      <c r="O68" s="9">
        <v>53091.712780715025</v>
      </c>
      <c r="P68" s="9">
        <v>53825.681073024782</v>
      </c>
      <c r="Q68" s="9">
        <v>53646.035643044001</v>
      </c>
      <c r="R68" s="9">
        <v>53935.682872023201</v>
      </c>
      <c r="S68" s="9">
        <v>54662.537152930614</v>
      </c>
      <c r="T68" s="9">
        <v>55466.52530399902</v>
      </c>
      <c r="U68" s="9">
        <v>55647.2477165702</v>
      </c>
      <c r="V68" s="9">
        <v>60241.086831558641</v>
      </c>
      <c r="W68" s="9">
        <v>62615.037739687898</v>
      </c>
      <c r="X68" s="9">
        <v>65912.525739628385</v>
      </c>
      <c r="Y68" s="9">
        <v>67750.727039610938</v>
      </c>
      <c r="Z68" s="9">
        <v>70100.968233221327</v>
      </c>
      <c r="AA68" s="9">
        <v>71823.489457923773</v>
      </c>
      <c r="AB68" s="9">
        <v>71780.962312458156</v>
      </c>
      <c r="AC68" s="9">
        <v>74044.353983834546</v>
      </c>
      <c r="AD68" s="9">
        <v>81535.349954298319</v>
      </c>
      <c r="AE68" s="9">
        <v>83212.938057140738</v>
      </c>
      <c r="AF68" s="9">
        <v>82077.518339610033</v>
      </c>
      <c r="AG68" s="9">
        <v>79865.222374574514</v>
      </c>
      <c r="AH68" s="9">
        <v>82608.426738004782</v>
      </c>
      <c r="AI68" s="9">
        <v>83255.813532821034</v>
      </c>
      <c r="AJ68" s="9">
        <v>81012.380240187631</v>
      </c>
      <c r="AK68" s="9">
        <v>80828.804401457688</v>
      </c>
      <c r="AL68" s="9">
        <v>81415.233055428893</v>
      </c>
      <c r="AM68" s="9">
        <v>79914.055875448976</v>
      </c>
      <c r="AN68" s="9">
        <v>82306.859252044072</v>
      </c>
      <c r="AO68" s="9">
        <v>78293.95438946833</v>
      </c>
      <c r="AP68" s="9">
        <v>79661.216897657796</v>
      </c>
      <c r="AQ68" s="9">
        <v>76217.567933393002</v>
      </c>
      <c r="AR68" s="9">
        <v>76794.060713077168</v>
      </c>
      <c r="AS68" s="9">
        <v>76508.328441695718</v>
      </c>
      <c r="AT68" s="9">
        <v>76517.437415939028</v>
      </c>
      <c r="AU68" s="9">
        <v>71185.463796191179</v>
      </c>
      <c r="AV68" s="9">
        <v>71849.421961259781</v>
      </c>
      <c r="AW68" s="9">
        <v>71350.376342929623</v>
      </c>
      <c r="AX68" s="9">
        <v>70433.951675329183</v>
      </c>
      <c r="AY68" s="9">
        <v>70880.98708758477</v>
      </c>
      <c r="AZ68" s="9">
        <v>72503.46171309147</v>
      </c>
      <c r="BA68" s="9">
        <v>73240.864395962679</v>
      </c>
      <c r="BB68" s="9">
        <v>71079.102131173277</v>
      </c>
      <c r="BC68" s="9">
        <v>70217.105742050597</v>
      </c>
      <c r="BD68" s="9">
        <v>73340.814642328362</v>
      </c>
      <c r="BE68" s="9">
        <v>71869.910430102493</v>
      </c>
      <c r="BF68" s="9">
        <v>71175.675725087945</v>
      </c>
      <c r="BG68" s="9">
        <v>71940.544561346906</v>
      </c>
      <c r="BH68" s="9">
        <v>71102.90351986872</v>
      </c>
      <c r="BI68" s="9">
        <v>69772.172284910412</v>
      </c>
      <c r="BJ68" s="9">
        <v>67100.354501693102</v>
      </c>
      <c r="BK68" s="9">
        <v>64906.770924323064</v>
      </c>
      <c r="BL68" s="9">
        <v>59239.588849767097</v>
      </c>
      <c r="BM68" s="9">
        <v>54408.027968460301</v>
      </c>
      <c r="BN68" s="9">
        <v>51817.1515845744</v>
      </c>
      <c r="BO68" s="9">
        <v>51719.243802051133</v>
      </c>
      <c r="BP68" s="9">
        <v>50712.099514642912</v>
      </c>
      <c r="BQ68" s="9">
        <v>49251.229663160171</v>
      </c>
      <c r="BR68" s="9">
        <v>48154.58545160247</v>
      </c>
      <c r="BS68" s="9">
        <v>47533.229485872769</v>
      </c>
      <c r="BT68" s="9">
        <v>47110.032372360773</v>
      </c>
      <c r="BU68" s="9">
        <v>46365.139488412991</v>
      </c>
      <c r="BV68" s="9">
        <v>45536.277846221958</v>
      </c>
      <c r="BW68" s="9">
        <v>44316.301272840457</v>
      </c>
      <c r="BX68" s="9">
        <v>43110.501612881701</v>
      </c>
      <c r="BY68" s="9">
        <v>42596.594745151655</v>
      </c>
      <c r="BZ68" s="9">
        <v>42638.884273986783</v>
      </c>
      <c r="CA68" s="9">
        <v>43422.50546555459</v>
      </c>
      <c r="CB68" s="9">
        <v>43686.003367690428</v>
      </c>
      <c r="CC68" s="9">
        <v>43900.848542348205</v>
      </c>
      <c r="CD68" s="9">
        <v>43631.797792974918</v>
      </c>
    </row>
    <row r="69" spans="1:82">
      <c r="A69" s="8">
        <v>64</v>
      </c>
      <c r="B69" s="9">
        <v>40638.041169586424</v>
      </c>
      <c r="C69" s="9">
        <v>42482.431892001543</v>
      </c>
      <c r="D69" s="9">
        <v>42528.750509772668</v>
      </c>
      <c r="E69" s="9">
        <v>46415.55629398665</v>
      </c>
      <c r="F69" s="9">
        <v>47204.61599503662</v>
      </c>
      <c r="G69" s="9">
        <v>50696.819959970395</v>
      </c>
      <c r="H69" s="9">
        <v>50251.396886400689</v>
      </c>
      <c r="I69" s="9">
        <v>51261.94604438571</v>
      </c>
      <c r="J69" s="9">
        <v>52843.419321828151</v>
      </c>
      <c r="K69" s="9">
        <v>53667.677657284912</v>
      </c>
      <c r="L69" s="9">
        <v>54420.078988665933</v>
      </c>
      <c r="M69" s="9">
        <v>54996.086506190215</v>
      </c>
      <c r="N69" s="9">
        <v>54045.417414180287</v>
      </c>
      <c r="O69" s="9">
        <v>52906.965511504255</v>
      </c>
      <c r="P69" s="9">
        <v>52695.422891504772</v>
      </c>
      <c r="Q69" s="9">
        <v>53429.087417215211</v>
      </c>
      <c r="R69" s="9">
        <v>53254.576525570898</v>
      </c>
      <c r="S69" s="9">
        <v>53545.912611418411</v>
      </c>
      <c r="T69" s="9">
        <v>54272.251136411302</v>
      </c>
      <c r="U69" s="9">
        <v>55074.396772985507</v>
      </c>
      <c r="V69" s="9">
        <v>55258.289191302159</v>
      </c>
      <c r="W69" s="9">
        <v>59824.008634996877</v>
      </c>
      <c r="X69" s="9">
        <v>62186.24718745664</v>
      </c>
      <c r="Y69" s="9">
        <v>65466.439004066007</v>
      </c>
      <c r="Z69" s="9">
        <v>67296.608384529041</v>
      </c>
      <c r="AA69" s="9">
        <v>69636.445270572993</v>
      </c>
      <c r="AB69" s="9">
        <v>71351.705962722219</v>
      </c>
      <c r="AC69" s="9">
        <v>71314.210652702313</v>
      </c>
      <c r="AD69" s="9">
        <v>73568.512943244816</v>
      </c>
      <c r="AE69" s="9">
        <v>81016.198036315705</v>
      </c>
      <c r="AF69" s="9">
        <v>82688.094181105494</v>
      </c>
      <c r="AG69" s="9">
        <v>81566.420089929117</v>
      </c>
      <c r="AH69" s="9">
        <v>79371.886386986051</v>
      </c>
      <c r="AI69" s="9">
        <v>82104.522016597082</v>
      </c>
      <c r="AJ69" s="9">
        <v>82752.126386372227</v>
      </c>
      <c r="AK69" s="9">
        <v>80526.748052742158</v>
      </c>
      <c r="AL69" s="9">
        <v>80350.794530632731</v>
      </c>
      <c r="AM69" s="9">
        <v>80938.800295043067</v>
      </c>
      <c r="AN69" s="9">
        <v>79450.947899611143</v>
      </c>
      <c r="AO69" s="9">
        <v>81835.759546406596</v>
      </c>
      <c r="AP69" s="9">
        <v>77850.069485368236</v>
      </c>
      <c r="AQ69" s="9">
        <v>79214.668143589006</v>
      </c>
      <c r="AR69" s="9">
        <v>75795.832453472045</v>
      </c>
      <c r="AS69" s="9">
        <v>76371.933078773611</v>
      </c>
      <c r="AT69" s="9">
        <v>76093.244646654843</v>
      </c>
      <c r="AU69" s="9">
        <v>76107.24298415659</v>
      </c>
      <c r="AV69" s="9">
        <v>70807.280738001384</v>
      </c>
      <c r="AW69" s="9">
        <v>71472.591344399494</v>
      </c>
      <c r="AX69" s="9">
        <v>70980.086591052852</v>
      </c>
      <c r="AY69" s="9">
        <v>70072.140551637916</v>
      </c>
      <c r="AZ69" s="9">
        <v>70520.472331638477</v>
      </c>
      <c r="BA69" s="9">
        <v>72137.905156489287</v>
      </c>
      <c r="BB69" s="9">
        <v>72875.41830344795</v>
      </c>
      <c r="BC69" s="9">
        <v>70728.659191422019</v>
      </c>
      <c r="BD69" s="9">
        <v>69874.066325796302</v>
      </c>
      <c r="BE69" s="9">
        <v>72986.99889962365</v>
      </c>
      <c r="BF69" s="9">
        <v>71526.7324868469</v>
      </c>
      <c r="BG69" s="9">
        <v>70839.453656685917</v>
      </c>
      <c r="BH69" s="9">
        <v>71604.162176975748</v>
      </c>
      <c r="BI69" s="9">
        <v>70774.875805174321</v>
      </c>
      <c r="BJ69" s="9">
        <v>69453.202009988279</v>
      </c>
      <c r="BK69" s="9">
        <v>66796.45162909021</v>
      </c>
      <c r="BL69" s="9">
        <v>64616.61959538392</v>
      </c>
      <c r="BM69" s="9">
        <v>58977.99088319068</v>
      </c>
      <c r="BN69" s="9">
        <v>54170.694196182158</v>
      </c>
      <c r="BO69" s="9">
        <v>51594.241836529589</v>
      </c>
      <c r="BP69" s="9">
        <v>51498.947477240319</v>
      </c>
      <c r="BQ69" s="9">
        <v>50497.383587895427</v>
      </c>
      <c r="BR69" s="9">
        <v>49045.011500860128</v>
      </c>
      <c r="BS69" s="9">
        <v>47955.17319035728</v>
      </c>
      <c r="BT69" s="9">
        <v>47338.516171824725</v>
      </c>
      <c r="BU69" s="9">
        <v>46919.12123462755</v>
      </c>
      <c r="BV69" s="9">
        <v>46179.289248114161</v>
      </c>
      <c r="BW69" s="9">
        <v>45355.743805466431</v>
      </c>
      <c r="BX69" s="9">
        <v>44142.56155484754</v>
      </c>
      <c r="BY69" s="9">
        <v>42943.378263865612</v>
      </c>
      <c r="BZ69" s="9">
        <v>42433.25063073948</v>
      </c>
      <c r="CA69" s="9">
        <v>42477.095674439581</v>
      </c>
      <c r="CB69" s="9">
        <v>43259.403721318049</v>
      </c>
      <c r="CC69" s="9">
        <v>43523.613034035603</v>
      </c>
      <c r="CD69" s="9">
        <v>43739.354874889366</v>
      </c>
    </row>
    <row r="70" spans="1:82">
      <c r="A70" s="8">
        <v>65</v>
      </c>
      <c r="B70" s="9">
        <v>39300.485493388682</v>
      </c>
      <c r="C70" s="9">
        <v>40137.230550257067</v>
      </c>
      <c r="D70" s="9">
        <v>42031.310892174777</v>
      </c>
      <c r="E70" s="9">
        <v>42139.264114222897</v>
      </c>
      <c r="F70" s="9">
        <v>45994.916420582951</v>
      </c>
      <c r="G70" s="9">
        <v>46781.349709940827</v>
      </c>
      <c r="H70" s="9">
        <v>50248.003392729661</v>
      </c>
      <c r="I70" s="9">
        <v>49810.787351595762</v>
      </c>
      <c r="J70" s="9">
        <v>50817.571352882995</v>
      </c>
      <c r="K70" s="9">
        <v>52391.123345897315</v>
      </c>
      <c r="L70" s="9">
        <v>53212.080229673767</v>
      </c>
      <c r="M70" s="9">
        <v>53964.317864784272</v>
      </c>
      <c r="N70" s="9">
        <v>54540.186137983968</v>
      </c>
      <c r="O70" s="9">
        <v>53601.747387771524</v>
      </c>
      <c r="P70" s="9">
        <v>52479.421137677222</v>
      </c>
      <c r="Q70" s="9">
        <v>52273.246278984516</v>
      </c>
      <c r="R70" s="9">
        <v>53006.666972111998</v>
      </c>
      <c r="S70" s="9">
        <v>52837.728360444431</v>
      </c>
      <c r="T70" s="9">
        <v>53130.968373449869</v>
      </c>
      <c r="U70" s="9">
        <v>53856.845338197221</v>
      </c>
      <c r="V70" s="9">
        <v>54657.13780539541</v>
      </c>
      <c r="W70" s="9">
        <v>54844.495523538339</v>
      </c>
      <c r="X70" s="9">
        <v>59380.433627943348</v>
      </c>
      <c r="Y70" s="9">
        <v>61730.330092642129</v>
      </c>
      <c r="Z70" s="9">
        <v>64992.244677900082</v>
      </c>
      <c r="AA70" s="9">
        <v>66814.009363345001</v>
      </c>
      <c r="AB70" s="9">
        <v>69142.907826964976</v>
      </c>
      <c r="AC70" s="9">
        <v>70850.603817991549</v>
      </c>
      <c r="AD70" s="9">
        <v>70818.581325325358</v>
      </c>
      <c r="AE70" s="9">
        <v>73063.350516735765</v>
      </c>
      <c r="AF70" s="9">
        <v>80465.230579299328</v>
      </c>
      <c r="AG70" s="9">
        <v>82131.245294551831</v>
      </c>
      <c r="AH70" s="9">
        <v>81024.262041324779</v>
      </c>
      <c r="AI70" s="9">
        <v>78848.730387944408</v>
      </c>
      <c r="AJ70" s="9">
        <v>81570.276527677837</v>
      </c>
      <c r="AK70" s="9">
        <v>82218.281054158957</v>
      </c>
      <c r="AL70" s="9">
        <v>80012.185144562478</v>
      </c>
      <c r="AM70" s="9">
        <v>79844.403284235217</v>
      </c>
      <c r="AN70" s="9">
        <v>80434.213979970082</v>
      </c>
      <c r="AO70" s="9">
        <v>78960.609903407836</v>
      </c>
      <c r="AP70" s="9">
        <v>81337.074524628115</v>
      </c>
      <c r="AQ70" s="9">
        <v>77380.322201557166</v>
      </c>
      <c r="AR70" s="9">
        <v>78742.22202619983</v>
      </c>
      <c r="AS70" s="9">
        <v>75349.724340805289</v>
      </c>
      <c r="AT70" s="9">
        <v>75925.576756850147</v>
      </c>
      <c r="AU70" s="9">
        <v>75654.426543544687</v>
      </c>
      <c r="AV70" s="9">
        <v>75673.696230039626</v>
      </c>
      <c r="AW70" s="9">
        <v>70407.682322354231</v>
      </c>
      <c r="AX70" s="9">
        <v>71074.508887304488</v>
      </c>
      <c r="AY70" s="9">
        <v>70589.020880410564</v>
      </c>
      <c r="AZ70" s="9">
        <v>69690.136318833087</v>
      </c>
      <c r="BA70" s="9">
        <v>70139.949982337886</v>
      </c>
      <c r="BB70" s="9">
        <v>71752.190634807252</v>
      </c>
      <c r="BC70" s="9">
        <v>72489.931288807944</v>
      </c>
      <c r="BD70" s="9">
        <v>70359.084330480327</v>
      </c>
      <c r="BE70" s="9">
        <v>69512.413299914784</v>
      </c>
      <c r="BF70" s="9">
        <v>72614.076270409656</v>
      </c>
      <c r="BG70" s="9">
        <v>71165.125222421586</v>
      </c>
      <c r="BH70" s="9">
        <v>70485.273723462858</v>
      </c>
      <c r="BI70" s="9">
        <v>71249.919640357053</v>
      </c>
      <c r="BJ70" s="9">
        <v>70429.502438190626</v>
      </c>
      <c r="BK70" s="9">
        <v>69117.472880148052</v>
      </c>
      <c r="BL70" s="9">
        <v>66476.680131921137</v>
      </c>
      <c r="BM70" s="9">
        <v>64311.381555614818</v>
      </c>
      <c r="BN70" s="9">
        <v>58702.84810737006</v>
      </c>
      <c r="BO70" s="9">
        <v>53921.123724037563</v>
      </c>
      <c r="BP70" s="9">
        <v>51359.880591121124</v>
      </c>
      <c r="BQ70" s="9">
        <v>51267.406227152576</v>
      </c>
      <c r="BR70" s="9">
        <v>50271.801015908364</v>
      </c>
      <c r="BS70" s="9">
        <v>48828.414388168036</v>
      </c>
      <c r="BT70" s="9">
        <v>47745.781725611872</v>
      </c>
      <c r="BU70" s="9">
        <v>47134.116878369605</v>
      </c>
      <c r="BV70" s="9">
        <v>46718.771249308644</v>
      </c>
      <c r="BW70" s="9">
        <v>45984.305451683584</v>
      </c>
      <c r="BX70" s="9">
        <v>45166.390620532708</v>
      </c>
      <c r="BY70" s="9">
        <v>43960.383844626253</v>
      </c>
      <c r="BZ70" s="9">
        <v>42768.185513366116</v>
      </c>
      <c r="CA70" s="9">
        <v>42262.069137349856</v>
      </c>
      <c r="CB70" s="9">
        <v>42307.596326457489</v>
      </c>
      <c r="CC70" s="9">
        <v>43088.584926336189</v>
      </c>
      <c r="CD70" s="9">
        <v>43353.592910687134</v>
      </c>
    </row>
    <row r="71" spans="1:82">
      <c r="A71" s="8">
        <v>66</v>
      </c>
      <c r="B71" s="9">
        <v>36381.931406655545</v>
      </c>
      <c r="C71" s="9">
        <v>38755.203147192624</v>
      </c>
      <c r="D71" s="9">
        <v>39655.62042979995</v>
      </c>
      <c r="E71" s="9">
        <v>41612.1343099636</v>
      </c>
      <c r="F71" s="9">
        <v>41724.313003937365</v>
      </c>
      <c r="G71" s="9">
        <v>45546.728368838274</v>
      </c>
      <c r="H71" s="9">
        <v>46330.458141719137</v>
      </c>
      <c r="I71" s="9">
        <v>49769.998637472716</v>
      </c>
      <c r="J71" s="9">
        <v>49341.622642002185</v>
      </c>
      <c r="K71" s="9">
        <v>50344.496016242651</v>
      </c>
      <c r="L71" s="9">
        <v>51909.710315322169</v>
      </c>
      <c r="M71" s="9">
        <v>52727.275708128014</v>
      </c>
      <c r="N71" s="9">
        <v>53479.426105720748</v>
      </c>
      <c r="O71" s="9">
        <v>54055.25613993399</v>
      </c>
      <c r="P71" s="9">
        <v>53129.931216756289</v>
      </c>
      <c r="Q71" s="9">
        <v>52024.812395375848</v>
      </c>
      <c r="R71" s="9">
        <v>51824.457567791964</v>
      </c>
      <c r="S71" s="9">
        <v>52557.703379655999</v>
      </c>
      <c r="T71" s="9">
        <v>52394.790641148196</v>
      </c>
      <c r="U71" s="9">
        <v>52690.159670772242</v>
      </c>
      <c r="V71" s="9">
        <v>53415.637225942337</v>
      </c>
      <c r="W71" s="9">
        <v>54214.07030745018</v>
      </c>
      <c r="X71" s="9">
        <v>54405.202470050775</v>
      </c>
      <c r="Y71" s="9">
        <v>58909.658967651529</v>
      </c>
      <c r="Z71" s="9">
        <v>61246.573666198252</v>
      </c>
      <c r="AA71" s="9">
        <v>64489.212006657704</v>
      </c>
      <c r="AB71" s="9">
        <v>66302.195799566689</v>
      </c>
      <c r="AC71" s="9">
        <v>68619.615787376999</v>
      </c>
      <c r="AD71" s="9">
        <v>70319.441454281943</v>
      </c>
      <c r="AE71" s="9">
        <v>70293.350994342967</v>
      </c>
      <c r="AF71" s="9">
        <v>72528.140714287118</v>
      </c>
      <c r="AG71" s="9">
        <v>79881.66831407178</v>
      </c>
      <c r="AH71" s="9">
        <v>81541.615822888532</v>
      </c>
      <c r="AI71" s="9">
        <v>80450.300953555285</v>
      </c>
      <c r="AJ71" s="9">
        <v>78295.048265720863</v>
      </c>
      <c r="AK71" s="9">
        <v>81004.98141965791</v>
      </c>
      <c r="AL71" s="9">
        <v>81653.581346040723</v>
      </c>
      <c r="AM71" s="9">
        <v>79468.032106107479</v>
      </c>
      <c r="AN71" s="9">
        <v>79308.993022745039</v>
      </c>
      <c r="AO71" s="9">
        <v>79900.850454639411</v>
      </c>
      <c r="AP71" s="9">
        <v>78442.447312074335</v>
      </c>
      <c r="AQ71" s="9">
        <v>80810.210975352093</v>
      </c>
      <c r="AR71" s="9">
        <v>76884.164845117397</v>
      </c>
      <c r="AS71" s="9">
        <v>78243.338856927032</v>
      </c>
      <c r="AT71" s="9">
        <v>74878.74374733647</v>
      </c>
      <c r="AU71" s="9">
        <v>75454.503758840525</v>
      </c>
      <c r="AV71" s="9">
        <v>75191.404182030208</v>
      </c>
      <c r="AW71" s="9">
        <v>75216.342911889951</v>
      </c>
      <c r="AX71" s="9">
        <v>69986.260087920033</v>
      </c>
      <c r="AY71" s="9">
        <v>70654.776654125671</v>
      </c>
      <c r="AZ71" s="9">
        <v>70176.798008340906</v>
      </c>
      <c r="BA71" s="9">
        <v>69287.576285606803</v>
      </c>
      <c r="BB71" s="9">
        <v>69739.068640686281</v>
      </c>
      <c r="BC71" s="9">
        <v>71345.972628672229</v>
      </c>
      <c r="BD71" s="9">
        <v>72084.067956367711</v>
      </c>
      <c r="BE71" s="9">
        <v>69970.064772756712</v>
      </c>
      <c r="BF71" s="9">
        <v>69131.850624110142</v>
      </c>
      <c r="BG71" s="9">
        <v>72221.750005240727</v>
      </c>
      <c r="BH71" s="9">
        <v>70784.810430944955</v>
      </c>
      <c r="BI71" s="9">
        <v>70112.872542383499</v>
      </c>
      <c r="BJ71" s="9">
        <v>70877.562946388643</v>
      </c>
      <c r="BK71" s="9">
        <v>70066.543194642349</v>
      </c>
      <c r="BL71" s="9">
        <v>68764.761042357917</v>
      </c>
      <c r="BM71" s="9">
        <v>66140.836006091282</v>
      </c>
      <c r="BN71" s="9">
        <v>63990.868896245338</v>
      </c>
      <c r="BO71" s="9">
        <v>58413.997899100628</v>
      </c>
      <c r="BP71" s="9">
        <v>53659.17520538767</v>
      </c>
      <c r="BQ71" s="9">
        <v>51113.940075712737</v>
      </c>
      <c r="BR71" s="9">
        <v>51024.500318028207</v>
      </c>
      <c r="BS71" s="9">
        <v>50035.243346574105</v>
      </c>
      <c r="BT71" s="9">
        <v>48601.339950998881</v>
      </c>
      <c r="BU71" s="9">
        <v>47526.321559623932</v>
      </c>
      <c r="BV71" s="9">
        <v>46919.94975726711</v>
      </c>
      <c r="BW71" s="9">
        <v>46508.907621820035</v>
      </c>
      <c r="BX71" s="9">
        <v>45780.12058639872</v>
      </c>
      <c r="BY71" s="9">
        <v>44968.157860857042</v>
      </c>
      <c r="BZ71" s="9">
        <v>43769.714927902322</v>
      </c>
      <c r="CA71" s="9">
        <v>42584.876935706023</v>
      </c>
      <c r="CB71" s="9">
        <v>42083.009589217734</v>
      </c>
      <c r="CC71" s="9">
        <v>42130.350631557092</v>
      </c>
      <c r="CD71" s="9">
        <v>42910.017958938988</v>
      </c>
    </row>
    <row r="72" spans="1:82">
      <c r="A72" s="8">
        <v>67</v>
      </c>
      <c r="B72" s="9">
        <v>33384.290792210959</v>
      </c>
      <c r="C72" s="9">
        <v>35824.099504575046</v>
      </c>
      <c r="D72" s="9">
        <v>38255.450740079425</v>
      </c>
      <c r="E72" s="9">
        <v>39226.701272237769</v>
      </c>
      <c r="F72" s="9">
        <v>41166.43014813248</v>
      </c>
      <c r="G72" s="9">
        <v>41283.02270609008</v>
      </c>
      <c r="H72" s="9">
        <v>45070.198403788032</v>
      </c>
      <c r="I72" s="9">
        <v>45851.138973851608</v>
      </c>
      <c r="J72" s="9">
        <v>49261.959648701377</v>
      </c>
      <c r="K72" s="9">
        <v>48843.064890691508</v>
      </c>
      <c r="L72" s="9">
        <v>49841.873919430887</v>
      </c>
      <c r="M72" s="9">
        <v>51398.321969938799</v>
      </c>
      <c r="N72" s="9">
        <v>52212.389960870874</v>
      </c>
      <c r="O72" s="9">
        <v>52964.53393122874</v>
      </c>
      <c r="P72" s="9">
        <v>53540.422411250292</v>
      </c>
      <c r="Q72" s="9">
        <v>52629.112388371053</v>
      </c>
      <c r="R72" s="9">
        <v>51542.32201432826</v>
      </c>
      <c r="S72" s="9">
        <v>51348.242379098956</v>
      </c>
      <c r="T72" s="9">
        <v>52081.385413068361</v>
      </c>
      <c r="U72" s="9">
        <v>51924.9589645542</v>
      </c>
      <c r="V72" s="9">
        <v>52222.682482506963</v>
      </c>
      <c r="W72" s="9">
        <v>52947.823723121321</v>
      </c>
      <c r="X72" s="9">
        <v>53744.385284662116</v>
      </c>
      <c r="Y72" s="9">
        <v>53939.6080209301</v>
      </c>
      <c r="Z72" s="9">
        <v>58410.824225108598</v>
      </c>
      <c r="AA72" s="9">
        <v>60734.09436846387</v>
      </c>
      <c r="AB72" s="9">
        <v>63956.425023346972</v>
      </c>
      <c r="AC72" s="9">
        <v>65760.233406451385</v>
      </c>
      <c r="AD72" s="9">
        <v>68065.615590202782</v>
      </c>
      <c r="AE72" s="9">
        <v>69757.246870482282</v>
      </c>
      <c r="AF72" s="9">
        <v>69737.556679077359</v>
      </c>
      <c r="AG72" s="9">
        <v>71961.904731107352</v>
      </c>
      <c r="AH72" s="9">
        <v>79264.443335916818</v>
      </c>
      <c r="AI72" s="9">
        <v>80918.124329005281</v>
      </c>
      <c r="AJ72" s="9">
        <v>79843.487736839801</v>
      </c>
      <c r="AK72" s="9">
        <v>77709.821945857824</v>
      </c>
      <c r="AL72" s="9">
        <v>80407.601769932575</v>
      </c>
      <c r="AM72" s="9">
        <v>81056.988996624423</v>
      </c>
      <c r="AN72" s="9">
        <v>78893.285183225584</v>
      </c>
      <c r="AO72" s="9">
        <v>78743.581221245127</v>
      </c>
      <c r="AP72" s="9">
        <v>79337.73110988384</v>
      </c>
      <c r="AQ72" s="9">
        <v>77895.507729441102</v>
      </c>
      <c r="AR72" s="9">
        <v>80254.204401061506</v>
      </c>
      <c r="AS72" s="9">
        <v>76360.686553253734</v>
      </c>
      <c r="AT72" s="9">
        <v>77717.104618156271</v>
      </c>
      <c r="AU72" s="9">
        <v>74382.030319491168</v>
      </c>
      <c r="AV72" s="9">
        <v>74957.84877175471</v>
      </c>
      <c r="AW72" s="9">
        <v>74703.330671280797</v>
      </c>
      <c r="AX72" s="9">
        <v>74734.348710837687</v>
      </c>
      <c r="AY72" s="9">
        <v>69542.242301431135</v>
      </c>
      <c r="AZ72" s="9">
        <v>70212.629270239937</v>
      </c>
      <c r="BA72" s="9">
        <v>69742.666583007085</v>
      </c>
      <c r="BB72" s="9">
        <v>68863.726543477489</v>
      </c>
      <c r="BC72" s="9">
        <v>69317.09747889539</v>
      </c>
      <c r="BD72" s="9">
        <v>70918.509834914323</v>
      </c>
      <c r="BE72" s="9">
        <v>71657.088369036297</v>
      </c>
      <c r="BF72" s="9">
        <v>69560.89259755559</v>
      </c>
      <c r="BG72" s="9">
        <v>68731.684867933203</v>
      </c>
      <c r="BH72" s="9">
        <v>71809.30871026477</v>
      </c>
      <c r="BI72" s="9">
        <v>70385.098481105684</v>
      </c>
      <c r="BJ72" s="9">
        <v>69721.575471099335</v>
      </c>
      <c r="BK72" s="9">
        <v>70486.418137185523</v>
      </c>
      <c r="BL72" s="9">
        <v>69685.34384939319</v>
      </c>
      <c r="BM72" s="9">
        <v>68394.429898598144</v>
      </c>
      <c r="BN72" s="9">
        <v>65788.31210726258</v>
      </c>
      <c r="BO72" s="9">
        <v>63654.503847784938</v>
      </c>
      <c r="BP72" s="9">
        <v>58110.919417696437</v>
      </c>
      <c r="BQ72" s="9">
        <v>53384.376136319028</v>
      </c>
      <c r="BR72" s="9">
        <v>50855.977844832436</v>
      </c>
      <c r="BS72" s="9">
        <v>50769.79282580546</v>
      </c>
      <c r="BT72" s="9">
        <v>49787.283036789151</v>
      </c>
      <c r="BU72" s="9">
        <v>48363.3779321373</v>
      </c>
      <c r="BV72" s="9">
        <v>47296.396385518237</v>
      </c>
      <c r="BW72" s="9">
        <v>46695.628330146152</v>
      </c>
      <c r="BX72" s="9">
        <v>46289.151935431975</v>
      </c>
      <c r="BY72" s="9">
        <v>45566.366688053633</v>
      </c>
      <c r="BZ72" s="9">
        <v>44760.688464490362</v>
      </c>
      <c r="CA72" s="9">
        <v>43570.211437425809</v>
      </c>
      <c r="CB72" s="9">
        <v>42393.122465023756</v>
      </c>
      <c r="CC72" s="9">
        <v>41895.74974754452</v>
      </c>
      <c r="CD72" s="9">
        <v>41945.039902004341</v>
      </c>
    </row>
    <row r="73" spans="1:82">
      <c r="A73" s="8">
        <v>68</v>
      </c>
      <c r="B73" s="9">
        <v>31586.001036727637</v>
      </c>
      <c r="C73" s="9">
        <v>32843.541828599213</v>
      </c>
      <c r="D73" s="9">
        <v>35317.0397875587</v>
      </c>
      <c r="E73" s="9">
        <v>37805.735777738351</v>
      </c>
      <c r="F73" s="9">
        <v>38771.464046743014</v>
      </c>
      <c r="G73" s="9">
        <v>40693.288295422572</v>
      </c>
      <c r="H73" s="9">
        <v>40814.62507997622</v>
      </c>
      <c r="I73" s="9">
        <v>44564.48684048641</v>
      </c>
      <c r="J73" s="9">
        <v>45342.535513679999</v>
      </c>
      <c r="K73" s="9">
        <v>48722.976425950474</v>
      </c>
      <c r="L73" s="9">
        <v>48314.203838687419</v>
      </c>
      <c r="M73" s="9">
        <v>49308.778063233374</v>
      </c>
      <c r="N73" s="9">
        <v>50856.01113478755</v>
      </c>
      <c r="O73" s="9">
        <v>51666.447962448467</v>
      </c>
      <c r="P73" s="9">
        <v>52418.664765929112</v>
      </c>
      <c r="Q73" s="9">
        <v>52994.694612496067</v>
      </c>
      <c r="R73" s="9">
        <v>52098.31119944861</v>
      </c>
      <c r="S73" s="9">
        <v>51031.010629357501</v>
      </c>
      <c r="T73" s="9">
        <v>50843.65505566627</v>
      </c>
      <c r="U73" s="9">
        <v>51576.765062153383</v>
      </c>
      <c r="V73" s="9">
        <v>51427.28477455151</v>
      </c>
      <c r="W73" s="9">
        <v>51727.580239658702</v>
      </c>
      <c r="X73" s="9">
        <v>52452.442778303972</v>
      </c>
      <c r="Y73" s="9">
        <v>53247.105250131601</v>
      </c>
      <c r="Z73" s="9">
        <v>53446.735906348738</v>
      </c>
      <c r="AA73" s="9">
        <v>57882.873313669108</v>
      </c>
      <c r="AB73" s="9">
        <v>60191.799695198497</v>
      </c>
      <c r="AC73" s="9">
        <v>63392.743657360174</v>
      </c>
      <c r="AD73" s="9">
        <v>65186.949395136093</v>
      </c>
      <c r="AE73" s="9">
        <v>67479.701961228406</v>
      </c>
      <c r="AF73" s="9">
        <v>69162.780106980557</v>
      </c>
      <c r="AG73" s="9">
        <v>69149.959803176462</v>
      </c>
      <c r="AH73" s="9">
        <v>71363.375344030166</v>
      </c>
      <c r="AI73" s="9">
        <v>78612.161623957363</v>
      </c>
      <c r="AJ73" s="9">
        <v>80259.346993515355</v>
      </c>
      <c r="AK73" s="9">
        <v>79202.433026903222</v>
      </c>
      <c r="AL73" s="9">
        <v>77091.689521587978</v>
      </c>
      <c r="AM73" s="9">
        <v>79776.745220248631</v>
      </c>
      <c r="AN73" s="9">
        <v>80427.09366011247</v>
      </c>
      <c r="AO73" s="9">
        <v>78286.568591201562</v>
      </c>
      <c r="AP73" s="9">
        <v>78146.814404487566</v>
      </c>
      <c r="AQ73" s="9">
        <v>78743.497643657087</v>
      </c>
      <c r="AR73" s="9">
        <v>77318.458087848863</v>
      </c>
      <c r="AS73" s="9">
        <v>79667.697058478661</v>
      </c>
      <c r="AT73" s="9">
        <v>75808.593742728874</v>
      </c>
      <c r="AU73" s="9">
        <v>77162.21252907734</v>
      </c>
      <c r="AV73" s="9">
        <v>73858.346998565859</v>
      </c>
      <c r="AW73" s="9">
        <v>74434.353953894053</v>
      </c>
      <c r="AX73" s="9">
        <v>74188.968491023639</v>
      </c>
      <c r="AY73" s="9">
        <v>74226.486933448294</v>
      </c>
      <c r="AZ73" s="9">
        <v>69074.483561490604</v>
      </c>
      <c r="BA73" s="9">
        <v>69746.924786411153</v>
      </c>
      <c r="BB73" s="9">
        <v>69285.497121182707</v>
      </c>
      <c r="BC73" s="9">
        <v>68417.475280246217</v>
      </c>
      <c r="BD73" s="9">
        <v>68872.920612791233</v>
      </c>
      <c r="BE73" s="9">
        <v>70468.660445303845</v>
      </c>
      <c r="BF73" s="9">
        <v>71207.844431620906</v>
      </c>
      <c r="BG73" s="9">
        <v>69130.462420224998</v>
      </c>
      <c r="BH73" s="9">
        <v>68310.8238746961</v>
      </c>
      <c r="BI73" s="9">
        <v>71375.626304013829</v>
      </c>
      <c r="BJ73" s="9">
        <v>69964.889315548615</v>
      </c>
      <c r="BK73" s="9">
        <v>69310.298674056947</v>
      </c>
      <c r="BL73" s="9">
        <v>70075.394442947552</v>
      </c>
      <c r="BM73" s="9">
        <v>69284.840574521106</v>
      </c>
      <c r="BN73" s="9">
        <v>68005.435287944012</v>
      </c>
      <c r="BO73" s="9">
        <v>65418.10394891983</v>
      </c>
      <c r="BP73" s="9">
        <v>63301.325485719659</v>
      </c>
      <c r="BQ73" s="9">
        <v>57792.740576168115</v>
      </c>
      <c r="BR73" s="9">
        <v>53095.93003074509</v>
      </c>
      <c r="BS73" s="9">
        <v>50585.244494018785</v>
      </c>
      <c r="BT73" s="9">
        <v>50502.537998845146</v>
      </c>
      <c r="BU73" s="9">
        <v>49527.182009950644</v>
      </c>
      <c r="BV73" s="9">
        <v>48113.815162841813</v>
      </c>
      <c r="BW73" s="9">
        <v>47055.31250001592</v>
      </c>
      <c r="BX73" s="9">
        <v>46460.471407817218</v>
      </c>
      <c r="BY73" s="9">
        <v>46058.832599380192</v>
      </c>
      <c r="BZ73" s="9">
        <v>45342.386224184789</v>
      </c>
      <c r="CA73" s="9">
        <v>44543.340010272397</v>
      </c>
      <c r="CB73" s="9">
        <v>43361.251383946394</v>
      </c>
      <c r="CC73" s="9">
        <v>42192.320152570268</v>
      </c>
      <c r="CD73" s="9">
        <v>41699.697958658784</v>
      </c>
    </row>
    <row r="74" spans="1:82">
      <c r="A74" s="8">
        <v>69</v>
      </c>
      <c r="B74" s="9">
        <v>29093.615543088988</v>
      </c>
      <c r="C74" s="9">
        <v>31029.655817451858</v>
      </c>
      <c r="D74" s="9">
        <v>32328.670849272614</v>
      </c>
      <c r="E74" s="9">
        <v>34865.374299690448</v>
      </c>
      <c r="F74" s="9">
        <v>37329.183967567413</v>
      </c>
      <c r="G74" s="9">
        <v>38288.953064898858</v>
      </c>
      <c r="H74" s="9">
        <v>40191.841210214974</v>
      </c>
      <c r="I74" s="9">
        <v>40318.247936188942</v>
      </c>
      <c r="J74" s="9">
        <v>44028.63553415957</v>
      </c>
      <c r="K74" s="9">
        <v>44803.665637501341</v>
      </c>
      <c r="L74" s="9">
        <v>48151.999583368051</v>
      </c>
      <c r="M74" s="9">
        <v>47753.985754177731</v>
      </c>
      <c r="N74" s="9">
        <v>48744.130271098169</v>
      </c>
      <c r="O74" s="9">
        <v>50281.670513231657</v>
      </c>
      <c r="P74" s="9">
        <v>51088.306053509878</v>
      </c>
      <c r="Q74" s="9">
        <v>51840.667321012952</v>
      </c>
      <c r="R74" s="9">
        <v>52416.900676901401</v>
      </c>
      <c r="S74" s="9">
        <v>51536.363914261819</v>
      </c>
      <c r="T74" s="9">
        <v>50489.756815322668</v>
      </c>
      <c r="U74" s="9">
        <v>50309.562902615173</v>
      </c>
      <c r="V74" s="9">
        <v>51042.701974493539</v>
      </c>
      <c r="W74" s="9">
        <v>50900.623017549995</v>
      </c>
      <c r="X74" s="9">
        <v>51203.694110842946</v>
      </c>
      <c r="Y74" s="9">
        <v>51928.324465240163</v>
      </c>
      <c r="Z74" s="9">
        <v>52721.037343464581</v>
      </c>
      <c r="AA74" s="9">
        <v>52925.390494486885</v>
      </c>
      <c r="AB74" s="9">
        <v>57324.508356359234</v>
      </c>
      <c r="AC74" s="9">
        <v>59618.342372378349</v>
      </c>
      <c r="AD74" s="9">
        <v>62796.757165001327</v>
      </c>
      <c r="AE74" s="9">
        <v>64580.887777998862</v>
      </c>
      <c r="AF74" s="9">
        <v>66860.373705000151</v>
      </c>
      <c r="AG74" s="9">
        <v>68534.491805315716</v>
      </c>
      <c r="AH74" s="9">
        <v>68529.007826501853</v>
      </c>
      <c r="AI74" s="9">
        <v>70730.959200256446</v>
      </c>
      <c r="AJ74" s="9">
        <v>77923.064908603381</v>
      </c>
      <c r="AK74" s="9">
        <v>79563.482405529008</v>
      </c>
      <c r="AL74" s="9">
        <v>78525.373987901345</v>
      </c>
      <c r="AM74" s="9">
        <v>76438.917566178483</v>
      </c>
      <c r="AN74" s="9">
        <v>79110.63471914512</v>
      </c>
      <c r="AO74" s="9">
        <v>79762.089775012428</v>
      </c>
      <c r="AP74" s="9">
        <v>77646.115727644064</v>
      </c>
      <c r="AQ74" s="9">
        <v>77516.950269386667</v>
      </c>
      <c r="AR74" s="9">
        <v>78116.396707419466</v>
      </c>
      <c r="AS74" s="9">
        <v>76709.572724741971</v>
      </c>
      <c r="AT74" s="9">
        <v>79048.927059783731</v>
      </c>
      <c r="AU74" s="9">
        <v>75226.203027245967</v>
      </c>
      <c r="AV74" s="9">
        <v>76576.95778285485</v>
      </c>
      <c r="AW74" s="9">
        <v>73306.076273335639</v>
      </c>
      <c r="AX74" s="9">
        <v>73882.369470494014</v>
      </c>
      <c r="AY74" s="9">
        <v>73646.691005644403</v>
      </c>
      <c r="AZ74" s="9">
        <v>73691.141553660593</v>
      </c>
      <c r="BA74" s="9">
        <v>68581.47072412612</v>
      </c>
      <c r="BB74" s="9">
        <v>69256.151593010363</v>
      </c>
      <c r="BC74" s="9">
        <v>68803.790950121169</v>
      </c>
      <c r="BD74" s="9">
        <v>67947.343705755193</v>
      </c>
      <c r="BE74" s="9">
        <v>68405.050255955866</v>
      </c>
      <c r="BF74" s="9">
        <v>69994.898198815354</v>
      </c>
      <c r="BG74" s="9">
        <v>70734.798019073409</v>
      </c>
      <c r="BH74" s="9">
        <v>68677.29036697562</v>
      </c>
      <c r="BI74" s="9">
        <v>67867.797905275846</v>
      </c>
      <c r="BJ74" s="9">
        <v>70919.184857273343</v>
      </c>
      <c r="BK74" s="9">
        <v>69522.696807750384</v>
      </c>
      <c r="BL74" s="9">
        <v>68877.574922334286</v>
      </c>
      <c r="BM74" s="9">
        <v>69643.012149959453</v>
      </c>
      <c r="BN74" s="9">
        <v>68863.588095443934</v>
      </c>
      <c r="BO74" s="9">
        <v>67596.355356568456</v>
      </c>
      <c r="BP74" s="9">
        <v>65028.840560279074</v>
      </c>
      <c r="BQ74" s="9">
        <v>62930.020331377847</v>
      </c>
      <c r="BR74" s="9">
        <v>57458.267181044925</v>
      </c>
      <c r="BS74" s="9">
        <v>52792.744284324101</v>
      </c>
      <c r="BT74" s="9">
        <v>50300.710668101354</v>
      </c>
      <c r="BU74" s="9">
        <v>50221.70949236711</v>
      </c>
      <c r="BV74" s="9">
        <v>49253.921625879142</v>
      </c>
      <c r="BW74" s="9">
        <v>47851.66566527119</v>
      </c>
      <c r="BX74" s="9">
        <v>46802.109193127544</v>
      </c>
      <c r="BY74" s="9">
        <v>46213.534017939222</v>
      </c>
      <c r="BZ74" s="9">
        <v>45817.016408575852</v>
      </c>
      <c r="CA74" s="9">
        <v>45107.264034526379</v>
      </c>
      <c r="CB74" s="9">
        <v>44315.216938089819</v>
      </c>
      <c r="CC74" s="9">
        <v>43141.966328991948</v>
      </c>
      <c r="CD74" s="9">
        <v>41981.628245299158</v>
      </c>
    </row>
    <row r="75" spans="1:82">
      <c r="A75" s="8">
        <v>70</v>
      </c>
      <c r="B75" s="9">
        <v>28151.915675004409</v>
      </c>
      <c r="C75" s="9">
        <v>28517.133023785889</v>
      </c>
      <c r="D75" s="9">
        <v>30520.328314603506</v>
      </c>
      <c r="E75" s="9">
        <v>31881.05341923848</v>
      </c>
      <c r="F75" s="9">
        <v>34387.322843227448</v>
      </c>
      <c r="G75" s="9">
        <v>36824.682456210379</v>
      </c>
      <c r="H75" s="9">
        <v>37778.166870177025</v>
      </c>
      <c r="I75" s="9">
        <v>39661.02418016825</v>
      </c>
      <c r="J75" s="9">
        <v>39792.818554734215</v>
      </c>
      <c r="K75" s="9">
        <v>43461.465459844112</v>
      </c>
      <c r="L75" s="9">
        <v>44233.320764192467</v>
      </c>
      <c r="M75" s="9">
        <v>47547.73247385992</v>
      </c>
      <c r="N75" s="9">
        <v>47161.11101335744</v>
      </c>
      <c r="O75" s="9">
        <v>48146.599181422273</v>
      </c>
      <c r="P75" s="9">
        <v>49673.928605014764</v>
      </c>
      <c r="Q75" s="9">
        <v>50476.552095006147</v>
      </c>
      <c r="R75" s="9">
        <v>51229.114685978508</v>
      </c>
      <c r="S75" s="9">
        <v>51805.588655430227</v>
      </c>
      <c r="T75" s="9">
        <v>50941.830733024486</v>
      </c>
      <c r="U75" s="9">
        <v>49917.165520159528</v>
      </c>
      <c r="V75" s="9">
        <v>49744.560173015838</v>
      </c>
      <c r="W75" s="9">
        <v>50477.776830999588</v>
      </c>
      <c r="X75" s="9">
        <v>50343.549601757535</v>
      </c>
      <c r="Y75" s="9">
        <v>50649.583661929159</v>
      </c>
      <c r="Z75" s="9">
        <v>51374.011946371909</v>
      </c>
      <c r="AA75" s="9">
        <v>52164.696517710414</v>
      </c>
      <c r="AB75" s="9">
        <v>52374.081820842432</v>
      </c>
      <c r="AC75" s="9">
        <v>56734.111793084769</v>
      </c>
      <c r="AD75" s="9">
        <v>59012.041728181372</v>
      </c>
      <c r="AE75" s="9">
        <v>62166.702798221362</v>
      </c>
      <c r="AF75" s="9">
        <v>63940.229756715984</v>
      </c>
      <c r="AG75" s="9">
        <v>66205.753362914533</v>
      </c>
      <c r="AH75" s="9">
        <v>67870.446037330476</v>
      </c>
      <c r="AI75" s="9">
        <v>67872.760916046056</v>
      </c>
      <c r="AJ75" s="9">
        <v>70062.662878425239</v>
      </c>
      <c r="AK75" s="9">
        <v>77194.953498131945</v>
      </c>
      <c r="AL75" s="9">
        <v>78828.277616003237</v>
      </c>
      <c r="AM75" s="9">
        <v>77810.102346322761</v>
      </c>
      <c r="AN75" s="9">
        <v>75749.337709822546</v>
      </c>
      <c r="AO75" s="9">
        <v>78407.043629686174</v>
      </c>
      <c r="AP75" s="9">
        <v>79059.717282019323</v>
      </c>
      <c r="AQ75" s="9">
        <v>76969.716592453537</v>
      </c>
      <c r="AR75" s="9">
        <v>76851.805062453946</v>
      </c>
      <c r="AS75" s="9">
        <v>77454.230057431283</v>
      </c>
      <c r="AT75" s="9">
        <v>76066.688600918278</v>
      </c>
      <c r="AU75" s="9">
        <v>78395.683035424998</v>
      </c>
      <c r="AV75" s="9">
        <v>74611.402598604676</v>
      </c>
      <c r="AW75" s="9">
        <v>75959.200199975778</v>
      </c>
      <c r="AX75" s="9">
        <v>72723.185231503187</v>
      </c>
      <c r="AY75" s="9">
        <v>73299.82489747279</v>
      </c>
      <c r="AZ75" s="9">
        <v>73074.454190420947</v>
      </c>
      <c r="BA75" s="9">
        <v>73126.280220790592</v>
      </c>
      <c r="BB75" s="9">
        <v>68061.302286082791</v>
      </c>
      <c r="BC75" s="9">
        <v>68738.407869977207</v>
      </c>
      <c r="BD75" s="9">
        <v>68295.662253881339</v>
      </c>
      <c r="BE75" s="9">
        <v>67451.471029409979</v>
      </c>
      <c r="BF75" s="9">
        <v>67911.614356954233</v>
      </c>
      <c r="BG75" s="9">
        <v>69495.303352859468</v>
      </c>
      <c r="BH75" s="9">
        <v>70236.014119402127</v>
      </c>
      <c r="BI75" s="9">
        <v>68199.50868976381</v>
      </c>
      <c r="BJ75" s="9">
        <v>67400.757667563797</v>
      </c>
      <c r="BK75" s="9">
        <v>70438.072523676034</v>
      </c>
      <c r="BL75" s="9">
        <v>69056.649237755264</v>
      </c>
      <c r="BM75" s="9">
        <v>68421.556002624537</v>
      </c>
      <c r="BN75" s="9">
        <v>69187.407204146439</v>
      </c>
      <c r="BO75" s="9">
        <v>68419.76405263893</v>
      </c>
      <c r="BP75" s="9">
        <v>67165.398008074786</v>
      </c>
      <c r="BQ75" s="9">
        <v>64618.794677737227</v>
      </c>
      <c r="BR75" s="9">
        <v>62538.932480149815</v>
      </c>
      <c r="BS75" s="9">
        <v>57105.993516126342</v>
      </c>
      <c r="BT75" s="9">
        <v>52473.441116983369</v>
      </c>
      <c r="BU75" s="9">
        <v>50001.077473098208</v>
      </c>
      <c r="BV75" s="9">
        <v>49926.012413193101</v>
      </c>
      <c r="BW75" s="9">
        <v>48966.218248704121</v>
      </c>
      <c r="BX75" s="9">
        <v>47575.686923922411</v>
      </c>
      <c r="BY75" s="9">
        <v>46535.575761882603</v>
      </c>
      <c r="BZ75" s="9">
        <v>45953.625269275595</v>
      </c>
      <c r="CA75" s="9">
        <v>45562.527290798185</v>
      </c>
      <c r="CB75" s="9">
        <v>44859.846792097429</v>
      </c>
      <c r="CC75" s="9">
        <v>44075.190638342552</v>
      </c>
      <c r="CD75" s="9">
        <v>42911.261872722796</v>
      </c>
    </row>
    <row r="76" spans="1:82">
      <c r="A76" s="8">
        <v>71</v>
      </c>
      <c r="B76" s="9">
        <v>25460.62013807549</v>
      </c>
      <c r="C76" s="9">
        <v>27581.461977409163</v>
      </c>
      <c r="D76" s="9">
        <v>27964.213637722249</v>
      </c>
      <c r="E76" s="9">
        <v>30061.376711510202</v>
      </c>
      <c r="F76" s="9">
        <v>31407.641648832709</v>
      </c>
      <c r="G76" s="9">
        <v>33881.55978365412</v>
      </c>
      <c r="H76" s="9">
        <v>36290.95893566915</v>
      </c>
      <c r="I76" s="9">
        <v>37237.793912550143</v>
      </c>
      <c r="J76" s="9">
        <v>39099.450785123641</v>
      </c>
      <c r="K76" s="9">
        <v>39236.940339122528</v>
      </c>
      <c r="L76" s="9">
        <v>42861.44471520251</v>
      </c>
      <c r="M76" s="9">
        <v>43629.934509551727</v>
      </c>
      <c r="N76" s="9">
        <v>46908.490368327984</v>
      </c>
      <c r="O76" s="9">
        <v>46533.898865778756</v>
      </c>
      <c r="P76" s="9">
        <v>47514.464493417676</v>
      </c>
      <c r="Q76" s="9">
        <v>49031.01044907164</v>
      </c>
      <c r="R76" s="9">
        <v>49829.369908268476</v>
      </c>
      <c r="S76" s="9">
        <v>50582.166743347101</v>
      </c>
      <c r="T76" s="9">
        <v>51158.891362690061</v>
      </c>
      <c r="U76" s="9">
        <v>50312.86717264758</v>
      </c>
      <c r="V76" s="9">
        <v>49311.440012439125</v>
      </c>
      <c r="W76" s="9">
        <v>49146.84582296617</v>
      </c>
      <c r="X76" s="9">
        <v>49880.167543474119</v>
      </c>
      <c r="Y76" s="9">
        <v>49754.241779804885</v>
      </c>
      <c r="Z76" s="9">
        <v>50063.41022057621</v>
      </c>
      <c r="AA76" s="9">
        <v>50787.64430627261</v>
      </c>
      <c r="AB76" s="9">
        <v>51576.190001142371</v>
      </c>
      <c r="AC76" s="9">
        <v>51790.911548708471</v>
      </c>
      <c r="AD76" s="9">
        <v>56109.626132209058</v>
      </c>
      <c r="AE76" s="9">
        <v>58370.76081797314</v>
      </c>
      <c r="AF76" s="9">
        <v>61500.337497972854</v>
      </c>
      <c r="AG76" s="9">
        <v>63262.665859845874</v>
      </c>
      <c r="AH76" s="9">
        <v>65513.456630504821</v>
      </c>
      <c r="AI76" s="9">
        <v>67168.191909356276</v>
      </c>
      <c r="AJ76" s="9">
        <v>67178.767450935396</v>
      </c>
      <c r="AK76" s="9">
        <v>69355.965796132004</v>
      </c>
      <c r="AL76" s="9">
        <v>76425.05063603216</v>
      </c>
      <c r="AM76" s="9">
        <v>78050.894702164776</v>
      </c>
      <c r="AN76" s="9">
        <v>77053.833185691677</v>
      </c>
      <c r="AO76" s="9">
        <v>75020.226201241021</v>
      </c>
      <c r="AP76" s="9">
        <v>77663.171265550947</v>
      </c>
      <c r="AQ76" s="9">
        <v>78317.142855340731</v>
      </c>
      <c r="AR76" s="9">
        <v>76254.607710588971</v>
      </c>
      <c r="AS76" s="9">
        <v>76148.642851807439</v>
      </c>
      <c r="AT76" s="9">
        <v>76754.246169898324</v>
      </c>
      <c r="AU76" s="9">
        <v>75387.103304927237</v>
      </c>
      <c r="AV76" s="9">
        <v>77705.199351504823</v>
      </c>
      <c r="AW76" s="9">
        <v>73961.557434359333</v>
      </c>
      <c r="AX76" s="9">
        <v>75306.269519352369</v>
      </c>
      <c r="AY76" s="9">
        <v>72107.135288594058</v>
      </c>
      <c r="AZ76" s="9">
        <v>72684.145819420926</v>
      </c>
      <c r="BA76" s="9">
        <v>72469.713203368854</v>
      </c>
      <c r="BB76" s="9">
        <v>72529.371814523853</v>
      </c>
      <c r="BC76" s="9">
        <v>67511.616710812334</v>
      </c>
      <c r="BD76" s="9">
        <v>68191.329022035323</v>
      </c>
      <c r="BE76" s="9">
        <v>67758.768530032088</v>
      </c>
      <c r="BF76" s="9">
        <v>66927.548654478014</v>
      </c>
      <c r="BG76" s="9">
        <v>67390.293297838231</v>
      </c>
      <c r="BH76" s="9">
        <v>68967.501931467908</v>
      </c>
      <c r="BI76" s="9">
        <v>69709.101781906997</v>
      </c>
      <c r="BJ76" s="9">
        <v>67694.809559642395</v>
      </c>
      <c r="BK76" s="9">
        <v>66907.422510107688</v>
      </c>
      <c r="BL76" s="9">
        <v>69929.928932382245</v>
      </c>
      <c r="BM76" s="9">
        <v>68564.438451561989</v>
      </c>
      <c r="BN76" s="9">
        <v>67939.964345663509</v>
      </c>
      <c r="BO76" s="9">
        <v>68706.284592335462</v>
      </c>
      <c r="BP76" s="9">
        <v>67951.122257249721</v>
      </c>
      <c r="BQ76" s="9">
        <v>66710.358596497041</v>
      </c>
      <c r="BR76" s="9">
        <v>64185.845466643368</v>
      </c>
      <c r="BS76" s="9">
        <v>62126.027511359513</v>
      </c>
      <c r="BT76" s="9">
        <v>56734.070757111731</v>
      </c>
      <c r="BU76" s="9">
        <v>52136.329803238885</v>
      </c>
      <c r="BV76" s="9">
        <v>49684.749741408101</v>
      </c>
      <c r="BW76" s="9">
        <v>49613.858442686003</v>
      </c>
      <c r="BX76" s="9">
        <v>48662.503318879411</v>
      </c>
      <c r="BY76" s="9">
        <v>47284.36173557795</v>
      </c>
      <c r="BZ76" s="9">
        <v>46254.234919744922</v>
      </c>
      <c r="CA76" s="9">
        <v>45679.293095519941</v>
      </c>
      <c r="CB76" s="9">
        <v>45293.932278740351</v>
      </c>
      <c r="CC76" s="9">
        <v>44598.730258443524</v>
      </c>
      <c r="CD76" s="9">
        <v>43821.887962453708</v>
      </c>
    </row>
    <row r="77" spans="1:82">
      <c r="A77" s="8">
        <v>72</v>
      </c>
      <c r="B77" s="9">
        <v>23377.20555379225</v>
      </c>
      <c r="C77" s="9">
        <v>24901.246933275776</v>
      </c>
      <c r="D77" s="9">
        <v>27049.456616240717</v>
      </c>
      <c r="E77" s="9">
        <v>27506.559393417017</v>
      </c>
      <c r="F77" s="9">
        <v>29576.030406401282</v>
      </c>
      <c r="G77" s="9">
        <v>30906.823872572451</v>
      </c>
      <c r="H77" s="9">
        <v>33346.497795141499</v>
      </c>
      <c r="I77" s="9">
        <v>35726.304749485338</v>
      </c>
      <c r="J77" s="9">
        <v>36666.075225000161</v>
      </c>
      <c r="K77" s="9">
        <v>38505.271713446811</v>
      </c>
      <c r="L77" s="9">
        <v>38648.752255420659</v>
      </c>
      <c r="M77" s="9">
        <v>42226.536972643764</v>
      </c>
      <c r="N77" s="9">
        <v>42991.430649521579</v>
      </c>
      <c r="O77" s="9">
        <v>46232.037127229371</v>
      </c>
      <c r="P77" s="9">
        <v>45870.128824511419</v>
      </c>
      <c r="Q77" s="9">
        <v>46845.456726710661</v>
      </c>
      <c r="R77" s="9">
        <v>48350.572753785593</v>
      </c>
      <c r="S77" s="9">
        <v>49144.37645295143</v>
      </c>
      <c r="T77" s="9">
        <v>49897.404713219134</v>
      </c>
      <c r="U77" s="9">
        <v>50474.362017786581</v>
      </c>
      <c r="V77" s="9">
        <v>49647.066025520195</v>
      </c>
      <c r="W77" s="9">
        <v>48670.225116600894</v>
      </c>
      <c r="X77" s="9">
        <v>48514.071666445918</v>
      </c>
      <c r="Y77" s="9">
        <v>49247.495196179705</v>
      </c>
      <c r="Z77" s="9">
        <v>49130.327633067194</v>
      </c>
      <c r="AA77" s="9">
        <v>49442.788477000351</v>
      </c>
      <c r="AB77" s="9">
        <v>50166.8068482745</v>
      </c>
      <c r="AC77" s="9">
        <v>50953.068112817848</v>
      </c>
      <c r="AD77" s="9">
        <v>51173.424741775641</v>
      </c>
      <c r="AE77" s="9">
        <v>55448.396103903346</v>
      </c>
      <c r="AF77" s="9">
        <v>57691.74401485105</v>
      </c>
      <c r="AG77" s="9">
        <v>60794.767639840284</v>
      </c>
      <c r="AH77" s="9">
        <v>62545.22430270318</v>
      </c>
      <c r="AI77" s="9">
        <v>64780.416081523785</v>
      </c>
      <c r="AJ77" s="9">
        <v>66424.587572923512</v>
      </c>
      <c r="AK77" s="9">
        <v>66443.891371880498</v>
      </c>
      <c r="AL77" s="9">
        <v>68607.643119611384</v>
      </c>
      <c r="AM77" s="9">
        <v>75609.811181708079</v>
      </c>
      <c r="AN77" s="9">
        <v>77227.719834894728</v>
      </c>
      <c r="AO77" s="9">
        <v>76253.016808639601</v>
      </c>
      <c r="AP77" s="9">
        <v>74248.12723352047</v>
      </c>
      <c r="AQ77" s="9">
        <v>76875.460093811416</v>
      </c>
      <c r="AR77" s="9">
        <v>77530.781599348004</v>
      </c>
      <c r="AS77" s="9">
        <v>75497.303511104095</v>
      </c>
      <c r="AT77" s="9">
        <v>75404.006344253299</v>
      </c>
      <c r="AU77" s="9">
        <v>76012.972596103049</v>
      </c>
      <c r="AV77" s="9">
        <v>74667.414421288908</v>
      </c>
      <c r="AW77" s="9">
        <v>76973.990818642706</v>
      </c>
      <c r="AX77" s="9">
        <v>73273.356467826321</v>
      </c>
      <c r="AY77" s="9">
        <v>74614.811426593486</v>
      </c>
      <c r="AZ77" s="9">
        <v>71454.735121768608</v>
      </c>
      <c r="BA77" s="9">
        <v>72032.112565921168</v>
      </c>
      <c r="BB77" s="9">
        <v>71829.281290553277</v>
      </c>
      <c r="BC77" s="9">
        <v>71897.246212519967</v>
      </c>
      <c r="BD77" s="9">
        <v>66929.466588738258</v>
      </c>
      <c r="BE77" s="9">
        <v>67611.960438765964</v>
      </c>
      <c r="BF77" s="9">
        <v>67190.186553608422</v>
      </c>
      <c r="BG77" s="9">
        <v>66372.700368025602</v>
      </c>
      <c r="BH77" s="9">
        <v>66838.202039014141</v>
      </c>
      <c r="BI77" s="9">
        <v>68408.548899351881</v>
      </c>
      <c r="BJ77" s="9">
        <v>69151.098276042758</v>
      </c>
      <c r="BK77" s="9">
        <v>67160.333691527718</v>
      </c>
      <c r="BL77" s="9">
        <v>66384.973888584325</v>
      </c>
      <c r="BM77" s="9">
        <v>69391.833491398938</v>
      </c>
      <c r="BN77" s="9">
        <v>68043.212935455362</v>
      </c>
      <c r="BO77" s="9">
        <v>67429.989024961731</v>
      </c>
      <c r="BP77" s="9">
        <v>68196.815398094914</v>
      </c>
      <c r="BQ77" s="9">
        <v>67454.890380540994</v>
      </c>
      <c r="BR77" s="9">
        <v>66228.52291878777</v>
      </c>
      <c r="BS77" s="9">
        <v>63727.388476477638</v>
      </c>
      <c r="BT77" s="9">
        <v>61688.805427215731</v>
      </c>
      <c r="BU77" s="9">
        <v>56340.22884112037</v>
      </c>
      <c r="BV77" s="9">
        <v>51779.33613553943</v>
      </c>
      <c r="BW77" s="9">
        <v>49349.768651087361</v>
      </c>
      <c r="BX77" s="9">
        <v>49283.300342776667</v>
      </c>
      <c r="BY77" s="9">
        <v>48340.863378441296</v>
      </c>
      <c r="BZ77" s="9">
        <v>46975.841160495707</v>
      </c>
      <c r="CA77" s="9">
        <v>45956.288172686225</v>
      </c>
      <c r="CB77" s="9">
        <v>45388.771460465738</v>
      </c>
      <c r="CC77" s="9">
        <v>45009.490285669221</v>
      </c>
      <c r="CD77" s="9">
        <v>44322.209941910151</v>
      </c>
    </row>
    <row r="78" spans="1:82">
      <c r="A78" s="8">
        <v>73</v>
      </c>
      <c r="B78" s="9">
        <v>22310.766228593646</v>
      </c>
      <c r="C78" s="9">
        <v>22797.934985230393</v>
      </c>
      <c r="D78" s="9">
        <v>24336.092570459205</v>
      </c>
      <c r="E78" s="9">
        <v>26566.696044961318</v>
      </c>
      <c r="F78" s="9">
        <v>27021.582579535578</v>
      </c>
      <c r="G78" s="9">
        <v>29061.547939802862</v>
      </c>
      <c r="H78" s="9">
        <v>30375.913606762108</v>
      </c>
      <c r="I78" s="9">
        <v>32779.301694289112</v>
      </c>
      <c r="J78" s="9">
        <v>35127.722351336983</v>
      </c>
      <c r="K78" s="9">
        <v>36059.949183879333</v>
      </c>
      <c r="L78" s="9">
        <v>37875.314404204983</v>
      </c>
      <c r="M78" s="9">
        <v>38025.068722013602</v>
      </c>
      <c r="N78" s="9">
        <v>41553.32964071523</v>
      </c>
      <c r="O78" s="9">
        <v>42314.349869897444</v>
      </c>
      <c r="P78" s="9">
        <v>45514.700684545693</v>
      </c>
      <c r="Q78" s="9">
        <v>45166.15942759809</v>
      </c>
      <c r="R78" s="9">
        <v>46135.873679531927</v>
      </c>
      <c r="S78" s="9">
        <v>47628.815572029125</v>
      </c>
      <c r="T78" s="9">
        <v>48417.733508314574</v>
      </c>
      <c r="U78" s="9">
        <v>49170.940415958088</v>
      </c>
      <c r="V78" s="9">
        <v>49748.083429829785</v>
      </c>
      <c r="W78" s="9">
        <v>48940.571700568049</v>
      </c>
      <c r="X78" s="9">
        <v>47989.724154429292</v>
      </c>
      <c r="Y78" s="9">
        <v>47842.462666507752</v>
      </c>
      <c r="Z78" s="9">
        <v>48575.942234750895</v>
      </c>
      <c r="AA78" s="9">
        <v>48468.006824917022</v>
      </c>
      <c r="AB78" s="9">
        <v>48783.908335640313</v>
      </c>
      <c r="AC78" s="9">
        <v>49507.65143025024</v>
      </c>
      <c r="AD78" s="9">
        <v>50291.444077795808</v>
      </c>
      <c r="AE78" s="9">
        <v>50517.730304381919</v>
      </c>
      <c r="AF78" s="9">
        <v>54746.277301724855</v>
      </c>
      <c r="AG78" s="9">
        <v>56970.719965688069</v>
      </c>
      <c r="AH78" s="9">
        <v>60045.543060909244</v>
      </c>
      <c r="AI78" s="9">
        <v>61783.362033364916</v>
      </c>
      <c r="AJ78" s="9">
        <v>64001.966565363618</v>
      </c>
      <c r="AK78" s="9">
        <v>65634.883884360126</v>
      </c>
      <c r="AL78" s="9">
        <v>65663.398377020247</v>
      </c>
      <c r="AM78" s="9">
        <v>67812.846613127113</v>
      </c>
      <c r="AN78" s="9">
        <v>74743.98412760823</v>
      </c>
      <c r="AO78" s="9">
        <v>76353.42430689132</v>
      </c>
      <c r="AP78" s="9">
        <v>75402.403484756767</v>
      </c>
      <c r="AQ78" s="9">
        <v>73427.928318130143</v>
      </c>
      <c r="AR78" s="9">
        <v>76038.664188186085</v>
      </c>
      <c r="AS78" s="9">
        <v>76695.368066817377</v>
      </c>
      <c r="AT78" s="9">
        <v>74692.676951645801</v>
      </c>
      <c r="AU78" s="9">
        <v>74612.797941458557</v>
      </c>
      <c r="AV78" s="9">
        <v>75225.297835606296</v>
      </c>
      <c r="AW78" s="9">
        <v>73902.608399036922</v>
      </c>
      <c r="AX78" s="9">
        <v>76196.936148360983</v>
      </c>
      <c r="AY78" s="9">
        <v>72541.909729761945</v>
      </c>
      <c r="AZ78" s="9">
        <v>73879.882873761017</v>
      </c>
      <c r="BA78" s="9">
        <v>70761.245364523609</v>
      </c>
      <c r="BB78" s="9">
        <v>71338.968603610454</v>
      </c>
      <c r="BC78" s="9">
        <v>71148.439285716129</v>
      </c>
      <c r="BD78" s="9">
        <v>71225.204996521439</v>
      </c>
      <c r="BE78" s="9">
        <v>66310.445888834642</v>
      </c>
      <c r="BF78" s="9">
        <v>66995.88368222522</v>
      </c>
      <c r="BG78" s="9">
        <v>66585.541929577856</v>
      </c>
      <c r="BH78" s="9">
        <v>65782.616435070056</v>
      </c>
      <c r="BI78" s="9">
        <v>66251.025641415079</v>
      </c>
      <c r="BJ78" s="9">
        <v>67814.063123617147</v>
      </c>
      <c r="BK78" s="9">
        <v>68557.604534483849</v>
      </c>
      <c r="BL78" s="9">
        <v>66591.81198304698</v>
      </c>
      <c r="BM78" s="9">
        <v>65829.201914602454</v>
      </c>
      <c r="BN78" s="9">
        <v>68819.445612516953</v>
      </c>
      <c r="BO78" s="9">
        <v>67488.723628636551</v>
      </c>
      <c r="BP78" s="9">
        <v>66887.435035930001</v>
      </c>
      <c r="BQ78" s="9">
        <v>67654.786640976658</v>
      </c>
      <c r="BR78" s="9">
        <v>66926.921916354622</v>
      </c>
      <c r="BS78" s="9">
        <v>65715.82494213985</v>
      </c>
      <c r="BT78" s="9">
        <v>63239.501736303631</v>
      </c>
      <c r="BU78" s="9">
        <v>61223.471923916426</v>
      </c>
      <c r="BV78" s="9">
        <v>55920.96070733355</v>
      </c>
      <c r="BW78" s="9">
        <v>51399.197760469069</v>
      </c>
      <c r="BX78" s="9">
        <v>48993.012691823911</v>
      </c>
      <c r="BY78" s="9">
        <v>48931.234943650168</v>
      </c>
      <c r="BZ78" s="9">
        <v>47998.248480137401</v>
      </c>
      <c r="CA78" s="9">
        <v>46647.157120875861</v>
      </c>
      <c r="CB78" s="9">
        <v>45638.83186625989</v>
      </c>
      <c r="CC78" s="9">
        <v>45079.198937166686</v>
      </c>
      <c r="CD78" s="9">
        <v>44706.37282800777</v>
      </c>
    </row>
    <row r="79" spans="1:82">
      <c r="A79" s="8">
        <v>74</v>
      </c>
      <c r="B79" s="9">
        <v>20233.026669974191</v>
      </c>
      <c r="C79" s="9">
        <v>21722.815713624972</v>
      </c>
      <c r="D79" s="9">
        <v>22232.024693803149</v>
      </c>
      <c r="E79" s="9">
        <v>23861.807923985929</v>
      </c>
      <c r="F79" s="9">
        <v>26054.579793163601</v>
      </c>
      <c r="G79" s="9">
        <v>26506.91473177158</v>
      </c>
      <c r="H79" s="9">
        <v>28515.52470678481</v>
      </c>
      <c r="I79" s="9">
        <v>29812.39415495747</v>
      </c>
      <c r="J79" s="9">
        <v>32177.266089356272</v>
      </c>
      <c r="K79" s="9">
        <v>34492.294593405357</v>
      </c>
      <c r="L79" s="9">
        <v>35416.416241393425</v>
      </c>
      <c r="M79" s="9">
        <v>37206.440321489681</v>
      </c>
      <c r="N79" s="9">
        <v>37362.734676343753</v>
      </c>
      <c r="O79" s="9">
        <v>40838.376630991559</v>
      </c>
      <c r="P79" s="9">
        <v>41595.18840635469</v>
      </c>
      <c r="Q79" s="9">
        <v>44752.700531533039</v>
      </c>
      <c r="R79" s="9">
        <v>44418.254869600685</v>
      </c>
      <c r="S79" s="9">
        <v>45381.902469889283</v>
      </c>
      <c r="T79" s="9">
        <v>46861.798274427347</v>
      </c>
      <c r="U79" s="9">
        <v>47645.459498359196</v>
      </c>
      <c r="V79" s="9">
        <v>48398.72436065205</v>
      </c>
      <c r="W79" s="9">
        <v>48975.972797790761</v>
      </c>
      <c r="X79" s="9">
        <v>48189.386051066009</v>
      </c>
      <c r="Y79" s="9">
        <v>47266.006381824009</v>
      </c>
      <c r="Z79" s="9">
        <v>47128.123503777279</v>
      </c>
      <c r="AA79" s="9">
        <v>47861.555493097301</v>
      </c>
      <c r="AB79" s="9">
        <v>47763.352764233459</v>
      </c>
      <c r="AC79" s="9">
        <v>48082.834969049429</v>
      </c>
      <c r="AD79" s="9">
        <v>48806.193130834203</v>
      </c>
      <c r="AE79" s="9">
        <v>49587.287231426104</v>
      </c>
      <c r="AF79" s="9">
        <v>49819.792449235239</v>
      </c>
      <c r="AG79" s="9">
        <v>53998.913602010463</v>
      </c>
      <c r="AH79" s="9">
        <v>56203.17117639607</v>
      </c>
      <c r="AI79" s="9">
        <v>59247.916159511326</v>
      </c>
      <c r="AJ79" s="9">
        <v>60972.217714997343</v>
      </c>
      <c r="AK79" s="9">
        <v>63173.090499057551</v>
      </c>
      <c r="AL79" s="9">
        <v>64793.964133716458</v>
      </c>
      <c r="AM79" s="9">
        <v>64832.194997741826</v>
      </c>
      <c r="AN79" s="9">
        <v>66966.336395159728</v>
      </c>
      <c r="AO79" s="9">
        <v>73821.822662271676</v>
      </c>
      <c r="AP79" s="9">
        <v>75422.169395277917</v>
      </c>
      <c r="AQ79" s="9">
        <v>74496.250587070987</v>
      </c>
      <c r="AR79" s="9">
        <v>72554.073490563955</v>
      </c>
      <c r="AS79" s="9">
        <v>75147.053930080234</v>
      </c>
      <c r="AT79" s="9">
        <v>75805.15909655107</v>
      </c>
      <c r="AU79" s="9">
        <v>73835.168458476925</v>
      </c>
      <c r="AV79" s="9">
        <v>73769.488343645527</v>
      </c>
      <c r="AW79" s="9">
        <v>74385.677999648382</v>
      </c>
      <c r="AX79" s="9">
        <v>73087.271237278735</v>
      </c>
      <c r="AY79" s="9">
        <v>75368.481470759711</v>
      </c>
      <c r="AZ79" s="9">
        <v>71761.962906465342</v>
      </c>
      <c r="BA79" s="9">
        <v>73096.162565995066</v>
      </c>
      <c r="BB79" s="9">
        <v>70021.597971747076</v>
      </c>
      <c r="BC79" s="9">
        <v>70599.638841001099</v>
      </c>
      <c r="BD79" s="9">
        <v>70422.154157591838</v>
      </c>
      <c r="BE79" s="9">
        <v>70508.23965615005</v>
      </c>
      <c r="BF79" s="9">
        <v>65649.922736308174</v>
      </c>
      <c r="BG79" s="9">
        <v>66338.447030299198</v>
      </c>
      <c r="BH79" s="9">
        <v>65940.240918174706</v>
      </c>
      <c r="BI79" s="9">
        <v>65152.787876701608</v>
      </c>
      <c r="BJ79" s="9">
        <v>65624.25242988106</v>
      </c>
      <c r="BK79" s="9">
        <v>67179.45654149921</v>
      </c>
      <c r="BL79" s="9">
        <v>67924.012447631103</v>
      </c>
      <c r="BM79" s="9">
        <v>65984.798299045127</v>
      </c>
      <c r="BN79" s="9">
        <v>65235.740652323322</v>
      </c>
      <c r="BO79" s="9">
        <v>68208.231685169565</v>
      </c>
      <c r="BP79" s="9">
        <v>66896.554850417262</v>
      </c>
      <c r="BQ79" s="9">
        <v>66307.956087375234</v>
      </c>
      <c r="BR79" s="9">
        <v>67075.832301114162</v>
      </c>
      <c r="BS79" s="9">
        <v>66362.929046292178</v>
      </c>
      <c r="BT79" s="9">
        <v>65168.08339174735</v>
      </c>
      <c r="BU79" s="9">
        <v>62718.189349185865</v>
      </c>
      <c r="BV79" s="9">
        <v>60726.18722613775</v>
      </c>
      <c r="BW79" s="9">
        <v>55472.785066784112</v>
      </c>
      <c r="BX79" s="9">
        <v>50992.738700107337</v>
      </c>
      <c r="BY79" s="9">
        <v>48611.478163445674</v>
      </c>
      <c r="BZ79" s="9">
        <v>48554.68388734453</v>
      </c>
      <c r="CA79" s="9">
        <v>47631.755772608958</v>
      </c>
      <c r="CB79" s="9">
        <v>46295.509371484899</v>
      </c>
      <c r="CC79" s="9">
        <v>45299.146646888112</v>
      </c>
      <c r="CD79" s="9">
        <v>44747.909522477363</v>
      </c>
    </row>
    <row r="80" spans="1:82">
      <c r="A80" s="8">
        <v>75</v>
      </c>
      <c r="B80" s="9">
        <v>19680.206103073626</v>
      </c>
      <c r="C80" s="9">
        <v>19639.288364102689</v>
      </c>
      <c r="D80" s="9">
        <v>21171.631899225351</v>
      </c>
      <c r="E80" s="9">
        <v>21754.408478526231</v>
      </c>
      <c r="F80" s="9">
        <v>23357.799622221108</v>
      </c>
      <c r="G80" s="9">
        <v>25510.245610142021</v>
      </c>
      <c r="H80" s="9">
        <v>25959.765946915148</v>
      </c>
      <c r="I80" s="9">
        <v>27934.948985670901</v>
      </c>
      <c r="J80" s="9">
        <v>29213.114588501161</v>
      </c>
      <c r="K80" s="9">
        <v>31537.006633806632</v>
      </c>
      <c r="L80" s="9">
        <v>33816.373302848282</v>
      </c>
      <c r="M80" s="9">
        <v>34731.725395851274</v>
      </c>
      <c r="N80" s="9">
        <v>36494.726800804681</v>
      </c>
      <c r="O80" s="9">
        <v>36657.806251513073</v>
      </c>
      <c r="P80" s="9">
        <v>40077.372751850504</v>
      </c>
      <c r="Q80" s="9">
        <v>40829.569602377916</v>
      </c>
      <c r="R80" s="9">
        <v>43941.314309746471</v>
      </c>
      <c r="S80" s="9">
        <v>43621.749571758723</v>
      </c>
      <c r="T80" s="9">
        <v>44578.781270137217</v>
      </c>
      <c r="U80" s="9">
        <v>46044.598353959183</v>
      </c>
      <c r="V80" s="9">
        <v>46822.583880215534</v>
      </c>
      <c r="W80" s="9">
        <v>47575.698756443147</v>
      </c>
      <c r="X80" s="9">
        <v>48152.931797486999</v>
      </c>
      <c r="Y80" s="9">
        <v>47388.51774373238</v>
      </c>
      <c r="Z80" s="9">
        <v>46494.159104326871</v>
      </c>
      <c r="AA80" s="9">
        <v>46366.188533888359</v>
      </c>
      <c r="AB80" s="9">
        <v>47099.394714087379</v>
      </c>
      <c r="AC80" s="9">
        <v>47011.459719995677</v>
      </c>
      <c r="AD80" s="9">
        <v>47334.653817277896</v>
      </c>
      <c r="AE80" s="9">
        <v>48057.45345516767</v>
      </c>
      <c r="AF80" s="9">
        <v>48835.563332400292</v>
      </c>
      <c r="AG80" s="9">
        <v>49074.569937908425</v>
      </c>
      <c r="AH80" s="9">
        <v>53200.866203947298</v>
      </c>
      <c r="AI80" s="9">
        <v>55383.457536299989</v>
      </c>
      <c r="AJ80" s="9">
        <v>58395.958417215385</v>
      </c>
      <c r="AK80" s="9">
        <v>60105.722992894778</v>
      </c>
      <c r="AL80" s="9">
        <v>62287.523687180656</v>
      </c>
      <c r="AM80" s="9">
        <v>63895.444306022138</v>
      </c>
      <c r="AN80" s="9">
        <v>63943.927639974514</v>
      </c>
      <c r="AO80" s="9">
        <v>66061.574778670096</v>
      </c>
      <c r="AP80" s="9">
        <v>72836.160349566955</v>
      </c>
      <c r="AQ80" s="9">
        <v>74426.677215300908</v>
      </c>
      <c r="AR80" s="9">
        <v>73527.396054664292</v>
      </c>
      <c r="AS80" s="9">
        <v>71619.639409692929</v>
      </c>
      <c r="AT80" s="9">
        <v>74193.486178398598</v>
      </c>
      <c r="AU80" s="9">
        <v>74853.000533421582</v>
      </c>
      <c r="AV80" s="9">
        <v>72917.856343373714</v>
      </c>
      <c r="AW80" s="9">
        <v>72867.18819316788</v>
      </c>
      <c r="AX80" s="9">
        <v>73487.206521187632</v>
      </c>
      <c r="AY80" s="9">
        <v>72214.660792032024</v>
      </c>
      <c r="AZ80" s="9">
        <v>74481.707476898417</v>
      </c>
      <c r="BA80" s="9">
        <v>70926.973019250378</v>
      </c>
      <c r="BB80" s="9">
        <v>72257.023466948594</v>
      </c>
      <c r="BC80" s="9">
        <v>69229.47762458623</v>
      </c>
      <c r="BD80" s="9">
        <v>69807.807899051142</v>
      </c>
      <c r="BE80" s="9">
        <v>69644.158889630897</v>
      </c>
      <c r="BF80" s="9">
        <v>69740.111950520281</v>
      </c>
      <c r="BG80" s="9">
        <v>64942.132001950566</v>
      </c>
      <c r="BH80" s="9">
        <v>65633.857389929064</v>
      </c>
      <c r="BI80" s="9">
        <v>65248.563671046068</v>
      </c>
      <c r="BJ80" s="9">
        <v>64477.601986914917</v>
      </c>
      <c r="BK80" s="9">
        <v>64952.268428906107</v>
      </c>
      <c r="BL80" s="9">
        <v>66499.024278639496</v>
      </c>
      <c r="BM80" s="9">
        <v>67244.593429067347</v>
      </c>
      <c r="BN80" s="9">
        <v>65333.764152009768</v>
      </c>
      <c r="BO80" s="9">
        <v>64599.164843260194</v>
      </c>
      <c r="BP80" s="9">
        <v>67552.555203148906</v>
      </c>
      <c r="BQ80" s="9">
        <v>66261.218395012285</v>
      </c>
      <c r="BR80" s="9">
        <v>65686.150958106737</v>
      </c>
      <c r="BS80" s="9">
        <v>66454.52820067876</v>
      </c>
      <c r="BT80" s="9">
        <v>65757.581025835054</v>
      </c>
      <c r="BU80" s="9">
        <v>64580.103548250372</v>
      </c>
      <c r="BV80" s="9">
        <v>62158.490138113484</v>
      </c>
      <c r="BW80" s="9">
        <v>60192.181474917656</v>
      </c>
      <c r="BX80" s="9">
        <v>54991.376793633186</v>
      </c>
      <c r="BY80" s="9">
        <v>50556.01264207995</v>
      </c>
      <c r="BZ80" s="9">
        <v>48201.430187460035</v>
      </c>
      <c r="CA80" s="9">
        <v>48149.945443430071</v>
      </c>
      <c r="CB80" s="9">
        <v>47237.783566922779</v>
      </c>
      <c r="CC80" s="9">
        <v>45917.423995932142</v>
      </c>
      <c r="CD80" s="9">
        <v>44933.859478778046</v>
      </c>
    </row>
    <row r="81" spans="1:82">
      <c r="A81" s="8">
        <v>76</v>
      </c>
      <c r="B81" s="9">
        <v>17670.79950319224</v>
      </c>
      <c r="C81" s="9">
        <v>19049.876502812745</v>
      </c>
      <c r="D81" s="9">
        <v>19011.503783821863</v>
      </c>
      <c r="E81" s="9">
        <v>20670.637379663727</v>
      </c>
      <c r="F81" s="9">
        <v>21246.063859614878</v>
      </c>
      <c r="G81" s="9">
        <v>22821.061958767641</v>
      </c>
      <c r="H81" s="9">
        <v>24930.515667436059</v>
      </c>
      <c r="I81" s="9">
        <v>25376.89977910724</v>
      </c>
      <c r="J81" s="9">
        <v>27316.320199823698</v>
      </c>
      <c r="K81" s="9">
        <v>28574.4064337169</v>
      </c>
      <c r="L81" s="9">
        <v>30854.575274793751</v>
      </c>
      <c r="M81" s="9">
        <v>33095.6959363223</v>
      </c>
      <c r="N81" s="9">
        <v>34001.488264998901</v>
      </c>
      <c r="O81" s="9">
        <v>35735.57767087558</v>
      </c>
      <c r="P81" s="9">
        <v>35905.657520848472</v>
      </c>
      <c r="Q81" s="9">
        <v>39265.260218918491</v>
      </c>
      <c r="R81" s="9">
        <v>40012.345975811149</v>
      </c>
      <c r="S81" s="9">
        <v>43074.980501645055</v>
      </c>
      <c r="T81" s="9">
        <v>42771.14378281228</v>
      </c>
      <c r="U81" s="9">
        <v>43720.891090073361</v>
      </c>
      <c r="V81" s="9">
        <v>45171.401059031428</v>
      </c>
      <c r="W81" s="9">
        <v>45943.229628018911</v>
      </c>
      <c r="X81" s="9">
        <v>46695.877746353537</v>
      </c>
      <c r="Y81" s="9">
        <v>47272.921313164741</v>
      </c>
      <c r="Z81" s="9">
        <v>46532.0502139241</v>
      </c>
      <c r="AA81" s="9">
        <v>45668.354269149248</v>
      </c>
      <c r="AB81" s="9">
        <v>45550.881483125617</v>
      </c>
      <c r="AC81" s="9">
        <v>46283.589778111578</v>
      </c>
      <c r="AD81" s="9">
        <v>46206.494538465675</v>
      </c>
      <c r="AE81" s="9">
        <v>46533.517064720567</v>
      </c>
      <c r="AF81" s="9">
        <v>47255.503616993323</v>
      </c>
      <c r="AG81" s="9">
        <v>48030.27287588601</v>
      </c>
      <c r="AH81" s="9">
        <v>48276.050593617241</v>
      </c>
      <c r="AI81" s="9">
        <v>52345.642682091267</v>
      </c>
      <c r="AJ81" s="9">
        <v>54504.840842617712</v>
      </c>
      <c r="AK81" s="9">
        <v>57482.580788957464</v>
      </c>
      <c r="AL81" s="9">
        <v>59176.616849516067</v>
      </c>
      <c r="AM81" s="9">
        <v>61337.76502791747</v>
      </c>
      <c r="AN81" s="9">
        <v>62931.675626078148</v>
      </c>
      <c r="AO81" s="9">
        <v>62990.979944671446</v>
      </c>
      <c r="AP81" s="9">
        <v>65090.718971217873</v>
      </c>
      <c r="AQ81" s="9">
        <v>71778.393658194458</v>
      </c>
      <c r="AR81" s="9">
        <v>73358.206042159232</v>
      </c>
      <c r="AS81" s="9">
        <v>72487.231843869056</v>
      </c>
      <c r="AT81" s="9">
        <v>70616.303075790929</v>
      </c>
      <c r="AU81" s="9">
        <v>73169.367299083708</v>
      </c>
      <c r="AV81" s="9">
        <v>73830.282777053886</v>
      </c>
      <c r="AW81" s="9">
        <v>71932.40853376106</v>
      </c>
      <c r="AX81" s="9">
        <v>71897.598584988184</v>
      </c>
      <c r="AY81" s="9">
        <v>72521.559889065116</v>
      </c>
      <c r="AZ81" s="9">
        <v>71276.649191459874</v>
      </c>
      <c r="BA81" s="9">
        <v>73528.267071774317</v>
      </c>
      <c r="BB81" s="9">
        <v>70029.045596902637</v>
      </c>
      <c r="BC81" s="9">
        <v>71354.465422156674</v>
      </c>
      <c r="BD81" s="9">
        <v>68377.256805633369</v>
      </c>
      <c r="BE81" s="9">
        <v>68955.847767853353</v>
      </c>
      <c r="BF81" s="9">
        <v>68806.879273306433</v>
      </c>
      <c r="BG81" s="9">
        <v>68913.278591023831</v>
      </c>
      <c r="BH81" s="9">
        <v>64180.102616140539</v>
      </c>
      <c r="BI81" s="9">
        <v>64875.105550833687</v>
      </c>
      <c r="BJ81" s="9">
        <v>64503.587306700108</v>
      </c>
      <c r="BK81" s="9">
        <v>63750.263709092789</v>
      </c>
      <c r="BL81" s="9">
        <v>64228.2749986501</v>
      </c>
      <c r="BM81" s="9">
        <v>65765.856011114709</v>
      </c>
      <c r="BN81" s="9">
        <v>66512.406019276095</v>
      </c>
      <c r="BO81" s="9">
        <v>64632.008144091546</v>
      </c>
      <c r="BP81" s="9">
        <v>63912.897384999822</v>
      </c>
      <c r="BQ81" s="9">
        <v>66845.578387515634</v>
      </c>
      <c r="BR81" s="9">
        <v>65576.055043406071</v>
      </c>
      <c r="BS81" s="9">
        <v>65015.464110480971</v>
      </c>
      <c r="BT81" s="9">
        <v>65784.28901728522</v>
      </c>
      <c r="BU81" s="9">
        <v>65104.40243200479</v>
      </c>
      <c r="BV81" s="9">
        <v>63945.574848654105</v>
      </c>
      <c r="BW81" s="9">
        <v>61554.377247909986</v>
      </c>
      <c r="BX81" s="9">
        <v>59615.657865942558</v>
      </c>
      <c r="BY81" s="9">
        <v>54471.479212447433</v>
      </c>
      <c r="BZ81" s="9">
        <v>50084.22303036986</v>
      </c>
      <c r="CA81" s="9">
        <v>47758.327478708437</v>
      </c>
      <c r="CB81" s="9">
        <v>47712.517873205696</v>
      </c>
      <c r="CC81" s="9">
        <v>46811.953318317363</v>
      </c>
      <c r="CD81" s="9">
        <v>45508.677144841087</v>
      </c>
    </row>
    <row r="82" spans="1:82">
      <c r="A82" s="8">
        <v>77</v>
      </c>
      <c r="B82" s="9">
        <v>16544.032863200653</v>
      </c>
      <c r="C82" s="9">
        <v>17024.895538064386</v>
      </c>
      <c r="D82" s="9">
        <v>18412.124731610991</v>
      </c>
      <c r="E82" s="9">
        <v>18513.801376964358</v>
      </c>
      <c r="F82" s="9">
        <v>20136.608570362154</v>
      </c>
      <c r="G82" s="9">
        <v>20703.975718000343</v>
      </c>
      <c r="H82" s="9">
        <v>22248.387261932519</v>
      </c>
      <c r="I82" s="9">
        <v>24311.882357118709</v>
      </c>
      <c r="J82" s="9">
        <v>24754.7367284067</v>
      </c>
      <c r="K82" s="9">
        <v>26655.762236551513</v>
      </c>
      <c r="L82" s="9">
        <v>27892.201290175697</v>
      </c>
      <c r="M82" s="9">
        <v>30125.586135078593</v>
      </c>
      <c r="N82" s="9">
        <v>32325.522700769801</v>
      </c>
      <c r="O82" s="9">
        <v>33220.817726615467</v>
      </c>
      <c r="P82" s="9">
        <v>34923.865435551073</v>
      </c>
      <c r="Q82" s="9">
        <v>35101.119788738273</v>
      </c>
      <c r="R82" s="9">
        <v>38396.381021721754</v>
      </c>
      <c r="S82" s="9">
        <v>39137.749995194179</v>
      </c>
      <c r="T82" s="9">
        <v>42147.461900428731</v>
      </c>
      <c r="U82" s="9">
        <v>41860.258357034749</v>
      </c>
      <c r="V82" s="9">
        <v>42801.910170670846</v>
      </c>
      <c r="W82" s="9">
        <v>44235.657072147267</v>
      </c>
      <c r="X82" s="9">
        <v>45000.765803957474</v>
      </c>
      <c r="Y82" s="9">
        <v>45752.500482304851</v>
      </c>
      <c r="Z82" s="9">
        <v>46329.1104940722</v>
      </c>
      <c r="AA82" s="9">
        <v>45613.280513200414</v>
      </c>
      <c r="AB82" s="9">
        <v>44781.983072195304</v>
      </c>
      <c r="AC82" s="9">
        <v>44675.64183646757</v>
      </c>
      <c r="AD82" s="9">
        <v>45407.467011807064</v>
      </c>
      <c r="AE82" s="9">
        <v>45341.81642270054</v>
      </c>
      <c r="AF82" s="9">
        <v>45672.758543914984</v>
      </c>
      <c r="AG82" s="9">
        <v>46393.578284325151</v>
      </c>
      <c r="AH82" s="9">
        <v>47164.561670229479</v>
      </c>
      <c r="AI82" s="9">
        <v>47417.358281575725</v>
      </c>
      <c r="AJ82" s="9">
        <v>51425.810932359585</v>
      </c>
      <c r="AK82" s="9">
        <v>53559.600357181691</v>
      </c>
      <c r="AL82" s="9">
        <v>56499.653868279507</v>
      </c>
      <c r="AM82" s="9">
        <v>58176.563780098368</v>
      </c>
      <c r="AN82" s="9">
        <v>60315.19574891754</v>
      </c>
      <c r="AO82" s="9">
        <v>61893.859888184874</v>
      </c>
      <c r="AP82" s="9">
        <v>61964.581647727617</v>
      </c>
      <c r="AQ82" s="9">
        <v>64044.7304495266</v>
      </c>
      <c r="AR82" s="9">
        <v>70638.599301714479</v>
      </c>
      <c r="AS82" s="9">
        <v>72206.663105266896</v>
      </c>
      <c r="AT82" s="9">
        <v>71365.811043344613</v>
      </c>
      <c r="AU82" s="9">
        <v>69534.435572776289</v>
      </c>
      <c r="AV82" s="9">
        <v>72064.748172934909</v>
      </c>
      <c r="AW82" s="9">
        <v>72727.027871594168</v>
      </c>
      <c r="AX82" s="9">
        <v>70869.158563280216</v>
      </c>
      <c r="AY82" s="9">
        <v>70851.084655610233</v>
      </c>
      <c r="AZ82" s="9">
        <v>71479.066412202781</v>
      </c>
      <c r="BA82" s="9">
        <v>70263.783107415162</v>
      </c>
      <c r="BB82" s="9">
        <v>72498.445438190436</v>
      </c>
      <c r="BC82" s="9">
        <v>69058.983316358761</v>
      </c>
      <c r="BD82" s="9">
        <v>70379.161135651288</v>
      </c>
      <c r="BE82" s="9">
        <v>67456.035580993237</v>
      </c>
      <c r="BF82" s="9">
        <v>68034.849314240128</v>
      </c>
      <c r="BG82" s="9">
        <v>67901.463098301814</v>
      </c>
      <c r="BH82" s="9">
        <v>68018.917281536895</v>
      </c>
      <c r="BI82" s="9">
        <v>63355.673241777768</v>
      </c>
      <c r="BJ82" s="9">
        <v>64053.980425140195</v>
      </c>
      <c r="BK82" s="9">
        <v>63697.195720577045</v>
      </c>
      <c r="BL82" s="9">
        <v>62962.800615551896</v>
      </c>
      <c r="BM82" s="9">
        <v>63444.289701198417</v>
      </c>
      <c r="BN82" s="9">
        <v>64971.832302689028</v>
      </c>
      <c r="BO82" s="9">
        <v>65719.288676076962</v>
      </c>
      <c r="BP82" s="9">
        <v>63871.645414150851</v>
      </c>
      <c r="BQ82" s="9">
        <v>63169.193764927069</v>
      </c>
      <c r="BR82" s="9">
        <v>66079.245852235894</v>
      </c>
      <c r="BS82" s="9">
        <v>64833.214108422952</v>
      </c>
      <c r="BT82" s="9">
        <v>64288.161918139413</v>
      </c>
      <c r="BU82" s="9">
        <v>65057.341085118678</v>
      </c>
      <c r="BV82" s="9">
        <v>64395.744983097487</v>
      </c>
      <c r="BW82" s="9">
        <v>63257.038345195484</v>
      </c>
      <c r="BX82" s="9">
        <v>60898.721687806363</v>
      </c>
      <c r="BY82" s="9">
        <v>58989.755294647272</v>
      </c>
      <c r="BZ82" s="9">
        <v>53906.865554630567</v>
      </c>
      <c r="CA82" s="9">
        <v>49571.683628642117</v>
      </c>
      <c r="CB82" s="9">
        <v>47276.782964701219</v>
      </c>
      <c r="CC82" s="9">
        <v>47237.05776707179</v>
      </c>
      <c r="CD82" s="9">
        <v>46349.063869671314</v>
      </c>
    </row>
    <row r="83" spans="1:82">
      <c r="A83" s="8">
        <v>78</v>
      </c>
      <c r="B83" s="9">
        <v>14697.90281308209</v>
      </c>
      <c r="C83" s="9">
        <v>15886.012149505017</v>
      </c>
      <c r="D83" s="9">
        <v>16399.742577040466</v>
      </c>
      <c r="E83" s="9">
        <v>17877.358070199261</v>
      </c>
      <c r="F83" s="9">
        <v>17982.889257500516</v>
      </c>
      <c r="G83" s="9">
        <v>19566.705494314563</v>
      </c>
      <c r="H83" s="9">
        <v>20125.246660215416</v>
      </c>
      <c r="I83" s="9">
        <v>21636.604394409871</v>
      </c>
      <c r="J83" s="9">
        <v>23650.860227419591</v>
      </c>
      <c r="K83" s="9">
        <v>24089.705609004679</v>
      </c>
      <c r="L83" s="9">
        <v>25949.391723201152</v>
      </c>
      <c r="M83" s="9">
        <v>27162.40735323391</v>
      </c>
      <c r="N83" s="9">
        <v>29345.609013361121</v>
      </c>
      <c r="O83" s="9">
        <v>31501.049582372729</v>
      </c>
      <c r="P83" s="9">
        <v>32384.744657986059</v>
      </c>
      <c r="Q83" s="9">
        <v>34054.357620550029</v>
      </c>
      <c r="R83" s="9">
        <v>34238.903796628969</v>
      </c>
      <c r="S83" s="9">
        <v>37464.925490039801</v>
      </c>
      <c r="T83" s="9">
        <v>38199.842405079238</v>
      </c>
      <c r="U83" s="9">
        <v>41152.318262533139</v>
      </c>
      <c r="V83" s="9">
        <v>40882.695288898147</v>
      </c>
      <c r="W83" s="9">
        <v>41815.2762143535</v>
      </c>
      <c r="X83" s="9">
        <v>43230.552215912161</v>
      </c>
      <c r="Y83" s="9">
        <v>43988.273521455478</v>
      </c>
      <c r="Z83" s="9">
        <v>44738.498523184331</v>
      </c>
      <c r="AA83" s="9">
        <v>45314.340439099688</v>
      </c>
      <c r="AB83" s="9">
        <v>44625.167298452368</v>
      </c>
      <c r="AC83" s="9">
        <v>43828.093369013164</v>
      </c>
      <c r="AD83" s="9">
        <v>43733.551350212976</v>
      </c>
      <c r="AE83" s="9">
        <v>44463.976358645668</v>
      </c>
      <c r="AF83" s="9">
        <v>44410.394965879961</v>
      </c>
      <c r="AG83" s="9">
        <v>44745.30600669104</v>
      </c>
      <c r="AH83" s="9">
        <v>45464.487336659869</v>
      </c>
      <c r="AI83" s="9">
        <v>46231.130369528539</v>
      </c>
      <c r="AJ83" s="9">
        <v>46491.157441837349</v>
      </c>
      <c r="AK83" s="9">
        <v>50433.425337757144</v>
      </c>
      <c r="AL83" s="9">
        <v>52539.467023005927</v>
      </c>
      <c r="AM83" s="9">
        <v>55438.456364467049</v>
      </c>
      <c r="AN83" s="9">
        <v>57096.604640732439</v>
      </c>
      <c r="AO83" s="9">
        <v>59210.537370340659</v>
      </c>
      <c r="AP83" s="9">
        <v>60772.507334264381</v>
      </c>
      <c r="AQ83" s="9">
        <v>60855.257449958823</v>
      </c>
      <c r="AR83" s="9">
        <v>62913.829845080865</v>
      </c>
      <c r="AS83" s="9">
        <v>69406.020876722177</v>
      </c>
      <c r="AT83" s="9">
        <v>70961.08994246996</v>
      </c>
      <c r="AU83" s="9">
        <v>70152.320856434671</v>
      </c>
      <c r="AV83" s="9">
        <v>68363.5515129618</v>
      </c>
      <c r="AW83" s="9">
        <v>70868.781578964772</v>
      </c>
      <c r="AX83" s="9">
        <v>71532.338585259131</v>
      </c>
      <c r="AY83" s="9">
        <v>69717.53331464107</v>
      </c>
      <c r="AZ83" s="9">
        <v>69717.09750107798</v>
      </c>
      <c r="BA83" s="9">
        <v>70349.122594094224</v>
      </c>
      <c r="BB83" s="9">
        <v>69165.683996951251</v>
      </c>
      <c r="BC83" s="9">
        <v>71381.565204820799</v>
      </c>
      <c r="BD83" s="9">
        <v>68006.663931273841</v>
      </c>
      <c r="BE83" s="9">
        <v>69320.83320605247</v>
      </c>
      <c r="BF83" s="9">
        <v>66455.998539281369</v>
      </c>
      <c r="BG83" s="9">
        <v>67034.97037327828</v>
      </c>
      <c r="BH83" s="9">
        <v>66918.122292030981</v>
      </c>
      <c r="BI83" s="9">
        <v>67047.26306934224</v>
      </c>
      <c r="BJ83" s="9">
        <v>62459.79898292257</v>
      </c>
      <c r="BK83" s="9">
        <v>63161.373813943748</v>
      </c>
      <c r="BL83" s="9">
        <v>62820.375887631562</v>
      </c>
      <c r="BM83" s="9">
        <v>62106.34910356476</v>
      </c>
      <c r="BN83" s="9">
        <v>62591.427322279902</v>
      </c>
      <c r="BO83" s="9">
        <v>64107.903628824381</v>
      </c>
      <c r="BP83" s="9">
        <v>64856.134983750599</v>
      </c>
      <c r="BQ83" s="9">
        <v>63043.870502804799</v>
      </c>
      <c r="BR83" s="9">
        <v>62359.394983842343</v>
      </c>
      <c r="BS83" s="9">
        <v>65244.54340932818</v>
      </c>
      <c r="BT83" s="9">
        <v>64023.901374090099</v>
      </c>
      <c r="BU83" s="9">
        <v>63495.57283656548</v>
      </c>
      <c r="BV83" s="9">
        <v>64264.958926923398</v>
      </c>
      <c r="BW83" s="9">
        <v>63623.018158015329</v>
      </c>
      <c r="BX83" s="9">
        <v>62506.106890072653</v>
      </c>
      <c r="BY83" s="9">
        <v>60183.498844646208</v>
      </c>
      <c r="BZ83" s="9">
        <v>58306.745516700641</v>
      </c>
      <c r="CA83" s="9">
        <v>53290.517111554087</v>
      </c>
      <c r="CB83" s="9">
        <v>49011.980518460143</v>
      </c>
      <c r="CC83" s="9">
        <v>46750.716800180016</v>
      </c>
      <c r="CD83" s="9">
        <v>46717.528654354915</v>
      </c>
    </row>
    <row r="84" spans="1:82">
      <c r="A84" s="8">
        <v>79</v>
      </c>
      <c r="B84" s="9">
        <v>13629.383687544159</v>
      </c>
      <c r="C84" s="9">
        <v>14028.349204635066</v>
      </c>
      <c r="D84" s="9">
        <v>15186.274232228345</v>
      </c>
      <c r="E84" s="9">
        <v>15869.9597612578</v>
      </c>
      <c r="F84" s="9">
        <v>17307.875716893439</v>
      </c>
      <c r="G84" s="9">
        <v>17417.221327092775</v>
      </c>
      <c r="H84" s="9">
        <v>18959.163627816248</v>
      </c>
      <c r="I84" s="9">
        <v>19508.002227459649</v>
      </c>
      <c r="J84" s="9">
        <v>20983.579058148069</v>
      </c>
      <c r="K84" s="9">
        <v>22945.015522259579</v>
      </c>
      <c r="L84" s="9">
        <v>23379.276744445469</v>
      </c>
      <c r="M84" s="9">
        <v>25194.37813557015</v>
      </c>
      <c r="N84" s="9">
        <v>26381.985167237399</v>
      </c>
      <c r="O84" s="9">
        <v>28511.274173370752</v>
      </c>
      <c r="P84" s="9">
        <v>30618.543713288018</v>
      </c>
      <c r="Q84" s="9">
        <v>31489.36281511886</v>
      </c>
      <c r="R84" s="9">
        <v>33122.881077577869</v>
      </c>
      <c r="S84" s="9">
        <v>33314.762480143829</v>
      </c>
      <c r="T84" s="9">
        <v>36466.137717977108</v>
      </c>
      <c r="U84" s="9">
        <v>37193.722676787183</v>
      </c>
      <c r="V84" s="9">
        <v>40084.155527601426</v>
      </c>
      <c r="W84" s="9">
        <v>39833.075827782319</v>
      </c>
      <c r="X84" s="9">
        <v>40755.431980770853</v>
      </c>
      <c r="Y84" s="9">
        <v>42150.268028407678</v>
      </c>
      <c r="Z84" s="9">
        <v>42899.808567396518</v>
      </c>
      <c r="AA84" s="9">
        <v>43647.764064659357</v>
      </c>
      <c r="AB84" s="9">
        <v>44222.39299296042</v>
      </c>
      <c r="AC84" s="9">
        <v>43561.58260891743</v>
      </c>
      <c r="AD84" s="9">
        <v>42800.627326670103</v>
      </c>
      <c r="AE84" s="9">
        <v>42718.56229543651</v>
      </c>
      <c r="AF84" s="9">
        <v>43446.92413102201</v>
      </c>
      <c r="AG84" s="9">
        <v>43406.03493018759</v>
      </c>
      <c r="AH84" s="9">
        <v>43744.902969352588</v>
      </c>
      <c r="AI84" s="9">
        <v>44461.841045323832</v>
      </c>
      <c r="AJ84" s="9">
        <v>45223.462012922857</v>
      </c>
      <c r="AK84" s="9">
        <v>45490.877481002753</v>
      </c>
      <c r="AL84" s="9">
        <v>49361.29154358177</v>
      </c>
      <c r="AM84" s="9">
        <v>51436.906349184675</v>
      </c>
      <c r="AN84" s="9">
        <v>54290.985491647778</v>
      </c>
      <c r="AO84" s="9">
        <v>55928.477702898264</v>
      </c>
      <c r="AP84" s="9">
        <v>58015.189530541116</v>
      </c>
      <c r="AQ84" s="9">
        <v>59558.782410809581</v>
      </c>
      <c r="AR84" s="9">
        <v>59654.164680149697</v>
      </c>
      <c r="AS84" s="9">
        <v>61688.849665358197</v>
      </c>
      <c r="AT84" s="9">
        <v>68070.482751683783</v>
      </c>
      <c r="AU84" s="9">
        <v>69611.082424318593</v>
      </c>
      <c r="AV84" s="9">
        <v>68836.485897563136</v>
      </c>
      <c r="AW84" s="9">
        <v>67093.68188052412</v>
      </c>
      <c r="AX84" s="9">
        <v>69571.11316942831</v>
      </c>
      <c r="AY84" s="9">
        <v>70235.784730975603</v>
      </c>
      <c r="AZ84" s="9">
        <v>68467.410399040105</v>
      </c>
      <c r="BA84" s="9">
        <v>68485.524427219949</v>
      </c>
      <c r="BB84" s="9">
        <v>69121.540316247498</v>
      </c>
      <c r="BC84" s="9">
        <v>67972.374008133513</v>
      </c>
      <c r="BD84" s="9">
        <v>70167.325787597976</v>
      </c>
      <c r="BE84" s="9">
        <v>66862.337864364061</v>
      </c>
      <c r="BF84" s="9">
        <v>68169.555734967231</v>
      </c>
      <c r="BG84" s="9">
        <v>65367.682865560579</v>
      </c>
      <c r="BH84" s="9">
        <v>65946.698219741564</v>
      </c>
      <c r="BI84" s="9">
        <v>65847.38758492803</v>
      </c>
      <c r="BJ84" s="9">
        <v>65988.85673986726</v>
      </c>
      <c r="BK84" s="9">
        <v>61483.750888042967</v>
      </c>
      <c r="BL84" s="9">
        <v>62188.47963350793</v>
      </c>
      <c r="BM84" s="9">
        <v>61864.406617989342</v>
      </c>
      <c r="BN84" s="9">
        <v>61172.329573752388</v>
      </c>
      <c r="BO84" s="9">
        <v>61661.071387339864</v>
      </c>
      <c r="BP84" s="9">
        <v>63165.265894917502</v>
      </c>
      <c r="BQ84" s="9">
        <v>63914.067672225327</v>
      </c>
      <c r="BR84" s="9">
        <v>62140.110517189241</v>
      </c>
      <c r="BS84" s="9">
        <v>61475.067629548284</v>
      </c>
      <c r="BT84" s="9">
        <v>64332.65416446251</v>
      </c>
      <c r="BU84" s="9">
        <v>63139.518677245447</v>
      </c>
      <c r="BV84" s="9">
        <v>62629.216185093799</v>
      </c>
      <c r="BW84" s="9">
        <v>63398.592608151957</v>
      </c>
      <c r="BX84" s="9">
        <v>62777.806423329152</v>
      </c>
      <c r="BY84" s="9">
        <v>61684.567038398614</v>
      </c>
      <c r="BZ84" s="9">
        <v>59400.867121160496</v>
      </c>
      <c r="CA84" s="9">
        <v>57559.093722490579</v>
      </c>
      <c r="CB84" s="9">
        <v>52615.644476154259</v>
      </c>
      <c r="CC84" s="9">
        <v>48398.959913881801</v>
      </c>
      <c r="CD84" s="9">
        <v>46174.325404434436</v>
      </c>
    </row>
    <row r="85" spans="1:82">
      <c r="A85" s="8">
        <v>80</v>
      </c>
      <c r="B85" s="9">
        <v>12960.93813145463</v>
      </c>
      <c r="C85" s="9">
        <v>12963.919708966256</v>
      </c>
      <c r="D85" s="9">
        <v>13359.604360395857</v>
      </c>
      <c r="E85" s="9">
        <v>14642.507521478074</v>
      </c>
      <c r="F85" s="9">
        <v>15306.869758252258</v>
      </c>
      <c r="G85" s="9">
        <v>16702.158993857964</v>
      </c>
      <c r="H85" s="9">
        <v>16815.215823681378</v>
      </c>
      <c r="I85" s="9">
        <v>18312.203053679095</v>
      </c>
      <c r="J85" s="9">
        <v>18850.356852076311</v>
      </c>
      <c r="K85" s="9">
        <v>20287.207196907209</v>
      </c>
      <c r="L85" s="9">
        <v>22191.99492210539</v>
      </c>
      <c r="M85" s="9">
        <v>22620.99680628657</v>
      </c>
      <c r="N85" s="9">
        <v>24388.010974046738</v>
      </c>
      <c r="O85" s="9">
        <v>25548.03474108189</v>
      </c>
      <c r="P85" s="9">
        <v>27619.396134692419</v>
      </c>
      <c r="Q85" s="9">
        <v>29674.503950379702</v>
      </c>
      <c r="R85" s="9">
        <v>30531.00252377666</v>
      </c>
      <c r="S85" s="9">
        <v>32125.521884788861</v>
      </c>
      <c r="T85" s="9">
        <v>32324.691079198223</v>
      </c>
      <c r="U85" s="9">
        <v>35395.569024828052</v>
      </c>
      <c r="V85" s="9">
        <v>36114.791453031517</v>
      </c>
      <c r="W85" s="9">
        <v>38937.936237460672</v>
      </c>
      <c r="X85" s="9">
        <v>38706.341528638135</v>
      </c>
      <c r="Y85" s="9">
        <v>39617.13812208813</v>
      </c>
      <c r="Z85" s="9">
        <v>40989.3146877537</v>
      </c>
      <c r="AA85" s="9">
        <v>41729.741774973736</v>
      </c>
      <c r="AB85" s="9">
        <v>42474.498710328597</v>
      </c>
      <c r="AC85" s="9">
        <v>43047.34398166131</v>
      </c>
      <c r="AD85" s="9">
        <v>42416.648300119195</v>
      </c>
      <c r="AE85" s="9">
        <v>41693.7406760503</v>
      </c>
      <c r="AF85" s="9">
        <v>41624.809706083892</v>
      </c>
      <c r="AG85" s="9">
        <v>42350.292569193814</v>
      </c>
      <c r="AH85" s="9">
        <v>42322.689648324435</v>
      </c>
      <c r="AI85" s="9">
        <v>42665.422183865783</v>
      </c>
      <c r="AJ85" s="9">
        <v>43379.370025266966</v>
      </c>
      <c r="AK85" s="9">
        <v>44135.148635056641</v>
      </c>
      <c r="AL85" s="9">
        <v>44410.038172137225</v>
      </c>
      <c r="AM85" s="9">
        <v>48202.34730212298</v>
      </c>
      <c r="AN85" s="9">
        <v>50244.525722401551</v>
      </c>
      <c r="AO85" s="9">
        <v>53049.402424926826</v>
      </c>
      <c r="AP85" s="9">
        <v>54664.082413286174</v>
      </c>
      <c r="AQ85" s="9">
        <v>56720.718752622699</v>
      </c>
      <c r="AR85" s="9">
        <v>58244.008369896634</v>
      </c>
      <c r="AS85" s="9">
        <v>58352.591792401159</v>
      </c>
      <c r="AT85" s="9">
        <v>60360.755759876512</v>
      </c>
      <c r="AU85" s="9">
        <v>66621.99773841619</v>
      </c>
      <c r="AV85" s="9">
        <v>68146.412232893839</v>
      </c>
      <c r="AW85" s="9">
        <v>67408.170023126469</v>
      </c>
      <c r="AX85" s="9">
        <v>65714.941934675997</v>
      </c>
      <c r="AY85" s="9">
        <v>68161.476490110654</v>
      </c>
      <c r="AZ85" s="9">
        <v>68826.998636834527</v>
      </c>
      <c r="BA85" s="9">
        <v>67108.680121925849</v>
      </c>
      <c r="BB85" s="9">
        <v>67146.243048778386</v>
      </c>
      <c r="BC85" s="9">
        <v>67786.101244072546</v>
      </c>
      <c r="BD85" s="9">
        <v>66673.806282740596</v>
      </c>
      <c r="BE85" s="9">
        <v>68845.355081190297</v>
      </c>
      <c r="BF85" s="9">
        <v>65616.127332799137</v>
      </c>
      <c r="BG85" s="9">
        <v>66915.262699496743</v>
      </c>
      <c r="BH85" s="9">
        <v>64181.4421410465</v>
      </c>
      <c r="BI85" s="9">
        <v>64760.312829744005</v>
      </c>
      <c r="BJ85" s="9">
        <v>64679.562860172839</v>
      </c>
      <c r="BK85" s="9">
        <v>64833.993293357882</v>
      </c>
      <c r="BL85" s="9">
        <v>60418.500096206073</v>
      </c>
      <c r="BM85" s="9">
        <v>61126.179811445909</v>
      </c>
      <c r="BN85" s="9">
        <v>60820.233307239519</v>
      </c>
      <c r="BO85" s="9">
        <v>60151.805666958629</v>
      </c>
      <c r="BP85" s="9">
        <v>60644.232328507685</v>
      </c>
      <c r="BQ85" s="9">
        <v>62134.729545752198</v>
      </c>
      <c r="BR85" s="9">
        <v>62883.809488055871</v>
      </c>
      <c r="BS85" s="9">
        <v>61151.368174403367</v>
      </c>
      <c r="BT85" s="9">
        <v>60507.332326816468</v>
      </c>
      <c r="BU85" s="9">
        <v>63334.313016773202</v>
      </c>
      <c r="BV85" s="9">
        <v>62170.997850085128</v>
      </c>
      <c r="BW85" s="9">
        <v>61680.123535899875</v>
      </c>
      <c r="BX85" s="9">
        <v>62449.1909457609</v>
      </c>
      <c r="BY85" s="9">
        <v>61851.17889777181</v>
      </c>
      <c r="BZ85" s="9">
        <v>60783.670169173522</v>
      </c>
      <c r="CA85" s="9">
        <v>58542.428010139745</v>
      </c>
      <c r="CB85" s="9">
        <v>56738.6928640529</v>
      </c>
      <c r="CC85" s="9">
        <v>51874.86388724298</v>
      </c>
      <c r="CD85" s="9">
        <v>47725.855244443737</v>
      </c>
    </row>
    <row r="86" spans="1:82">
      <c r="A86" s="8">
        <v>81</v>
      </c>
      <c r="B86" s="9">
        <v>11801.4613845235</v>
      </c>
      <c r="C86" s="9">
        <v>12277.307786343885</v>
      </c>
      <c r="D86" s="9">
        <v>12332.719319056978</v>
      </c>
      <c r="E86" s="9">
        <v>12827.135409210599</v>
      </c>
      <c r="F86" s="9">
        <v>14066.356173723552</v>
      </c>
      <c r="G86" s="9">
        <v>14710.056341074604</v>
      </c>
      <c r="H86" s="9">
        <v>16059.678749168748</v>
      </c>
      <c r="I86" s="9">
        <v>16176.272109627706</v>
      </c>
      <c r="J86" s="9">
        <v>17625.096419238387</v>
      </c>
      <c r="K86" s="9">
        <v>18151.4914773737</v>
      </c>
      <c r="L86" s="9">
        <v>19546.518487223868</v>
      </c>
      <c r="M86" s="9">
        <v>21390.664316747148</v>
      </c>
      <c r="N86" s="9">
        <v>21813.634922533762</v>
      </c>
      <c r="O86" s="9">
        <v>23528.877856741779</v>
      </c>
      <c r="P86" s="9">
        <v>24658.99425573062</v>
      </c>
      <c r="Q86" s="9">
        <v>26668.210375903149</v>
      </c>
      <c r="R86" s="9">
        <v>28666.933944502758</v>
      </c>
      <c r="S86" s="9">
        <v>29507.517939288657</v>
      </c>
      <c r="T86" s="9">
        <v>31059.941058107979</v>
      </c>
      <c r="U86" s="9">
        <v>31266.244438458889</v>
      </c>
      <c r="V86" s="9">
        <v>34250.450056557194</v>
      </c>
      <c r="W86" s="9">
        <v>34960.1338341956</v>
      </c>
      <c r="X86" s="9">
        <v>37710.411470430452</v>
      </c>
      <c r="Y86" s="9">
        <v>37499.17997856142</v>
      </c>
      <c r="Z86" s="9">
        <v>38396.912681428264</v>
      </c>
      <c r="AA86" s="9">
        <v>39743.991861278009</v>
      </c>
      <c r="AB86" s="9">
        <v>40474.231449027531</v>
      </c>
      <c r="AC86" s="9">
        <v>41214.695088093926</v>
      </c>
      <c r="AD86" s="9">
        <v>41785.052191832619</v>
      </c>
      <c r="AE86" s="9">
        <v>41186.211007034537</v>
      </c>
      <c r="AF86" s="9">
        <v>40503.259408312588</v>
      </c>
      <c r="AG86" s="9">
        <v>40448.064487821335</v>
      </c>
      <c r="AH86" s="9">
        <v>41169.701210277795</v>
      </c>
      <c r="AI86" s="9">
        <v>41155.918750141806</v>
      </c>
      <c r="AJ86" s="9">
        <v>41502.326096235294</v>
      </c>
      <c r="AK86" s="9">
        <v>42212.393665820309</v>
      </c>
      <c r="AL86" s="9">
        <v>42961.369200545028</v>
      </c>
      <c r="AM86" s="9">
        <v>43243.727973771514</v>
      </c>
      <c r="AN86" s="9">
        <v>46951.201965018219</v>
      </c>
      <c r="AO86" s="9">
        <v>48956.643952844955</v>
      </c>
      <c r="AP86" s="9">
        <v>51707.643882247488</v>
      </c>
      <c r="AQ86" s="9">
        <v>53297.113663167998</v>
      </c>
      <c r="AR86" s="9">
        <v>55320.521393633666</v>
      </c>
      <c r="AS86" s="9">
        <v>56821.351256694936</v>
      </c>
      <c r="AT86" s="9">
        <v>56943.638845487949</v>
      </c>
      <c r="AU86" s="9">
        <v>58922.354423576231</v>
      </c>
      <c r="AV86" s="9">
        <v>65052.571596869209</v>
      </c>
      <c r="AW86" s="9">
        <v>66558.850465648895</v>
      </c>
      <c r="AX86" s="9">
        <v>65859.179676621105</v>
      </c>
      <c r="AY86" s="9">
        <v>64219.302448473551</v>
      </c>
      <c r="AZ86" s="9">
        <v>66631.495336013701</v>
      </c>
      <c r="BA86" s="9">
        <v>67297.482948289457</v>
      </c>
      <c r="BB86" s="9">
        <v>65633.020171015873</v>
      </c>
      <c r="BC86" s="9">
        <v>65690.887629107718</v>
      </c>
      <c r="BD86" s="9">
        <v>66334.32633091633</v>
      </c>
      <c r="BE86" s="9">
        <v>65261.610858928005</v>
      </c>
      <c r="BF86" s="9">
        <v>67406.980652790662</v>
      </c>
      <c r="BG86" s="9">
        <v>64259.741792034183</v>
      </c>
      <c r="BH86" s="9">
        <v>65549.475825463946</v>
      </c>
      <c r="BI86" s="9">
        <v>62889.124396825762</v>
      </c>
      <c r="BJ86" s="9">
        <v>63467.569580010764</v>
      </c>
      <c r="BK86" s="9">
        <v>63406.398198761781</v>
      </c>
      <c r="BL86" s="9">
        <v>63574.389585550613</v>
      </c>
      <c r="BM86" s="9">
        <v>59256.314852152005</v>
      </c>
      <c r="BN86" s="9">
        <v>59966.64384922092</v>
      </c>
      <c r="BO86" s="9">
        <v>59680.056667139062</v>
      </c>
      <c r="BP86" s="9">
        <v>59037.057194535024</v>
      </c>
      <c r="BQ86" s="9">
        <v>59533.121503353555</v>
      </c>
      <c r="BR86" s="9">
        <v>61008.309457668642</v>
      </c>
      <c r="BS86" s="9">
        <v>61757.277193896422</v>
      </c>
      <c r="BT86" s="9">
        <v>60069.784095635012</v>
      </c>
      <c r="BU86" s="9">
        <v>59448.411494750995</v>
      </c>
      <c r="BV86" s="9">
        <v>62241.385794987189</v>
      </c>
      <c r="BW86" s="9">
        <v>61110.357483038679</v>
      </c>
      <c r="BX86" s="9">
        <v>60640.38216871355</v>
      </c>
      <c r="BY86" s="9">
        <v>61408.749076865352</v>
      </c>
      <c r="BZ86" s="9">
        <v>60835.220699400175</v>
      </c>
      <c r="CA86" s="9">
        <v>59795.644065148641</v>
      </c>
      <c r="CB86" s="9">
        <v>57600.702486571878</v>
      </c>
      <c r="CC86" s="9">
        <v>55838.309015273859</v>
      </c>
      <c r="CD86" s="9">
        <v>51061.57283921948</v>
      </c>
    </row>
    <row r="87" spans="1:82">
      <c r="A87" s="8">
        <v>82</v>
      </c>
      <c r="B87" s="9">
        <v>11010.975507064355</v>
      </c>
      <c r="C87" s="9">
        <v>11110.225782632226</v>
      </c>
      <c r="D87" s="9">
        <v>11574.042202217421</v>
      </c>
      <c r="E87" s="9">
        <v>11785.765080038535</v>
      </c>
      <c r="F87" s="9">
        <v>12265.839342346881</v>
      </c>
      <c r="G87" s="9">
        <v>13458.56302680352</v>
      </c>
      <c r="H87" s="9">
        <v>14080.228739551154</v>
      </c>
      <c r="I87" s="9">
        <v>15381.121427088496</v>
      </c>
      <c r="J87" s="9">
        <v>15500.99993784198</v>
      </c>
      <c r="K87" s="9">
        <v>16898.420138028556</v>
      </c>
      <c r="L87" s="9">
        <v>17411.913951702823</v>
      </c>
      <c r="M87" s="9">
        <v>18761.956406679157</v>
      </c>
      <c r="N87" s="9">
        <v>20541.41769185802</v>
      </c>
      <c r="O87" s="9">
        <v>20957.499593061133</v>
      </c>
      <c r="P87" s="9">
        <v>22617.207260755269</v>
      </c>
      <c r="Q87" s="9">
        <v>23715.000729444022</v>
      </c>
      <c r="R87" s="9">
        <v>25657.76641193734</v>
      </c>
      <c r="S87" s="9">
        <v>27595.764358806351</v>
      </c>
      <c r="T87" s="9">
        <v>28418.722494545931</v>
      </c>
      <c r="U87" s="9">
        <v>29925.835814150458</v>
      </c>
      <c r="V87" s="9">
        <v>30139.001855846887</v>
      </c>
      <c r="W87" s="9">
        <v>33030.201356181729</v>
      </c>
      <c r="X87" s="9">
        <v>33729.042026356023</v>
      </c>
      <c r="Y87" s="9">
        <v>36400.68340244369</v>
      </c>
      <c r="Z87" s="9">
        <v>36210.586784652689</v>
      </c>
      <c r="AA87" s="9">
        <v>37093.606942502731</v>
      </c>
      <c r="AB87" s="9">
        <v>38412.983554809041</v>
      </c>
      <c r="AC87" s="9">
        <v>39131.832776626936</v>
      </c>
      <c r="AD87" s="9">
        <v>39866.755143032249</v>
      </c>
      <c r="AE87" s="9">
        <v>40433.787516456308</v>
      </c>
      <c r="AF87" s="9">
        <v>39868.463234862269</v>
      </c>
      <c r="AG87" s="9">
        <v>39227.286057161968</v>
      </c>
      <c r="AH87" s="9">
        <v>39186.34160626946</v>
      </c>
      <c r="AI87" s="9">
        <v>39903.0234361935</v>
      </c>
      <c r="AJ87" s="9">
        <v>39903.505563887571</v>
      </c>
      <c r="AK87" s="9">
        <v>40253.290275683263</v>
      </c>
      <c r="AL87" s="9">
        <v>40958.452334213333</v>
      </c>
      <c r="AM87" s="9">
        <v>41699.533353646468</v>
      </c>
      <c r="AN87" s="9">
        <v>41989.250756759706</v>
      </c>
      <c r="AO87" s="9">
        <v>45604.838413314319</v>
      </c>
      <c r="AP87" s="9">
        <v>47570.021610986201</v>
      </c>
      <c r="AQ87" s="9">
        <v>50262.190528149258</v>
      </c>
      <c r="AR87" s="9">
        <v>51823.85376306418</v>
      </c>
      <c r="AS87" s="9">
        <v>53810.642997472954</v>
      </c>
      <c r="AT87" s="9">
        <v>55286.662503278087</v>
      </c>
      <c r="AU87" s="9">
        <v>55423.061212743603</v>
      </c>
      <c r="AV87" s="9">
        <v>57369.161840368542</v>
      </c>
      <c r="AW87" s="9">
        <v>63357.161946899898</v>
      </c>
      <c r="AX87" s="9">
        <v>64843.148349641211</v>
      </c>
      <c r="AY87" s="9">
        <v>64184.22894331516</v>
      </c>
      <c r="AZ87" s="9">
        <v>62601.532907496483</v>
      </c>
      <c r="BA87" s="9">
        <v>64975.656505514278</v>
      </c>
      <c r="BB87" s="9">
        <v>65641.594345815713</v>
      </c>
      <c r="BC87" s="9">
        <v>64034.855088372307</v>
      </c>
      <c r="BD87" s="9">
        <v>64113.802337411806</v>
      </c>
      <c r="BE87" s="9">
        <v>64760.435761598288</v>
      </c>
      <c r="BF87" s="9">
        <v>63730.03791894811</v>
      </c>
      <c r="BG87" s="9">
        <v>65846.197939271544</v>
      </c>
      <c r="BH87" s="9">
        <v>62787.400380807296</v>
      </c>
      <c r="BI87" s="9">
        <v>64066.241274889791</v>
      </c>
      <c r="BJ87" s="9">
        <v>61484.965155984784</v>
      </c>
      <c r="BK87" s="9">
        <v>62062.603078020358</v>
      </c>
      <c r="BL87" s="9">
        <v>62021.986318108247</v>
      </c>
      <c r="BM87" s="9">
        <v>62204.078118648336</v>
      </c>
      <c r="BN87" s="9">
        <v>57991.593689357818</v>
      </c>
      <c r="BO87" s="9">
        <v>58704.16586737027</v>
      </c>
      <c r="BP87" s="9">
        <v>58438.162881014592</v>
      </c>
      <c r="BQ87" s="9">
        <v>57822.398910266755</v>
      </c>
      <c r="BR87" s="9">
        <v>58321.974450678536</v>
      </c>
      <c r="BS87" s="9">
        <v>59780.067340602982</v>
      </c>
      <c r="BT87" s="9">
        <v>60528.430987580541</v>
      </c>
      <c r="BU87" s="9">
        <v>58889.458404991849</v>
      </c>
      <c r="BV87" s="9">
        <v>58292.44105594173</v>
      </c>
      <c r="BW87" s="9">
        <v>61047.71232521809</v>
      </c>
      <c r="BX87" s="9">
        <v>59951.527870338337</v>
      </c>
      <c r="BY87" s="9">
        <v>59503.950079219227</v>
      </c>
      <c r="BZ87" s="9">
        <v>60271.130493436831</v>
      </c>
      <c r="CA87" s="9">
        <v>59723.840448304742</v>
      </c>
      <c r="CB87" s="9">
        <v>58714.485099562648</v>
      </c>
      <c r="CC87" s="9">
        <v>56569.89265325357</v>
      </c>
      <c r="CD87" s="9">
        <v>54852.314157576489</v>
      </c>
    </row>
    <row r="88" spans="1:82">
      <c r="A88" s="8">
        <v>83</v>
      </c>
      <c r="B88" s="9">
        <v>9763.8425421789325</v>
      </c>
      <c r="C88" s="9">
        <v>10309.938007650995</v>
      </c>
      <c r="D88" s="9">
        <v>10363.620291494026</v>
      </c>
      <c r="E88" s="9">
        <v>11004.27802020307</v>
      </c>
      <c r="F88" s="9">
        <v>11212.976636933367</v>
      </c>
      <c r="G88" s="9">
        <v>11677.529103491288</v>
      </c>
      <c r="H88" s="9">
        <v>12821.027781301629</v>
      </c>
      <c r="I88" s="9">
        <v>13419.295971166473</v>
      </c>
      <c r="J88" s="9">
        <v>14668.472162749269</v>
      </c>
      <c r="K88" s="9">
        <v>14791.305955376927</v>
      </c>
      <c r="L88" s="9">
        <v>16134.151320595491</v>
      </c>
      <c r="M88" s="9">
        <v>16633.562033742539</v>
      </c>
      <c r="N88" s="9">
        <v>17935.48947871631</v>
      </c>
      <c r="O88" s="9">
        <v>19646.303329474729</v>
      </c>
      <c r="P88" s="9">
        <v>20054.571221276332</v>
      </c>
      <c r="Q88" s="9">
        <v>21655.013984929967</v>
      </c>
      <c r="R88" s="9">
        <v>22718.045892803901</v>
      </c>
      <c r="S88" s="9">
        <v>24590.102185575441</v>
      </c>
      <c r="T88" s="9">
        <v>26463.041555200158</v>
      </c>
      <c r="U88" s="9">
        <v>27266.586118426858</v>
      </c>
      <c r="V88" s="9">
        <v>28725.153209988588</v>
      </c>
      <c r="W88" s="9">
        <v>28944.784894097087</v>
      </c>
      <c r="X88" s="9">
        <v>31736.676132802488</v>
      </c>
      <c r="Y88" s="9">
        <v>32423.267605568672</v>
      </c>
      <c r="Z88" s="9">
        <v>35010.478367918331</v>
      </c>
      <c r="AA88" s="9">
        <v>34842.143339103328</v>
      </c>
      <c r="AB88" s="9">
        <v>35708.693180175753</v>
      </c>
      <c r="AC88" s="9">
        <v>36997.657222036956</v>
      </c>
      <c r="AD88" s="9">
        <v>37703.810442547285</v>
      </c>
      <c r="AE88" s="9">
        <v>38431.808478334649</v>
      </c>
      <c r="AF88" s="9">
        <v>38994.558675741035</v>
      </c>
      <c r="AG88" s="9">
        <v>38464.272229120521</v>
      </c>
      <c r="AH88" s="9">
        <v>37866.520140762193</v>
      </c>
      <c r="AI88" s="9">
        <v>37840.227007544687</v>
      </c>
      <c r="AJ88" s="9">
        <v>38550.71912770583</v>
      </c>
      <c r="AK88" s="9">
        <v>38565.794404584849</v>
      </c>
      <c r="AL88" s="9">
        <v>38918.548025178679</v>
      </c>
      <c r="AM88" s="9">
        <v>39617.658762710002</v>
      </c>
      <c r="AN88" s="9">
        <v>40349.64300357944</v>
      </c>
      <c r="AO88" s="9">
        <v>40646.491636853854</v>
      </c>
      <c r="AP88" s="9">
        <v>44163.013810726719</v>
      </c>
      <c r="AQ88" s="9">
        <v>46084.280846970767</v>
      </c>
      <c r="AR88" s="9">
        <v>48712.5107033358</v>
      </c>
      <c r="AS88" s="9">
        <v>50243.634205547532</v>
      </c>
      <c r="AT88" s="9">
        <v>52190.258624720758</v>
      </c>
      <c r="AU88" s="9">
        <v>53638.97842308168</v>
      </c>
      <c r="AV88" s="9">
        <v>53789.774013396105</v>
      </c>
      <c r="AW88" s="9">
        <v>55699.926219074383</v>
      </c>
      <c r="AX88" s="9">
        <v>61534.258900815665</v>
      </c>
      <c r="AY88" s="9">
        <v>62997.636408292834</v>
      </c>
      <c r="AZ88" s="9">
        <v>62381.530846341157</v>
      </c>
      <c r="BA88" s="9">
        <v>60859.786415184179</v>
      </c>
      <c r="BB88" s="9">
        <v>63191.914480332023</v>
      </c>
      <c r="BC88" s="9">
        <v>63857.161613255463</v>
      </c>
      <c r="BD88" s="9">
        <v>62311.964710293978</v>
      </c>
      <c r="BE88" s="9">
        <v>62412.646367892317</v>
      </c>
      <c r="BF88" s="9">
        <v>63061.962065858505</v>
      </c>
      <c r="BG88" s="9">
        <v>62076.564926354382</v>
      </c>
      <c r="BH88" s="9">
        <v>64160.294953493139</v>
      </c>
      <c r="BI88" s="9">
        <v>61196.432130317888</v>
      </c>
      <c r="BJ88" s="9">
        <v>62462.741716556113</v>
      </c>
      <c r="BK88" s="9">
        <v>59966.172439741713</v>
      </c>
      <c r="BL88" s="9">
        <v>60542.526270066344</v>
      </c>
      <c r="BM88" s="9">
        <v>60523.357715309052</v>
      </c>
      <c r="BN88" s="9">
        <v>60720.002366433298</v>
      </c>
      <c r="BO88" s="9">
        <v>56621.425361595204</v>
      </c>
      <c r="BP88" s="9">
        <v>57335.728061300601</v>
      </c>
      <c r="BQ88" s="9">
        <v>57091.48544127027</v>
      </c>
      <c r="BR88" s="9">
        <v>56504.737898876869</v>
      </c>
      <c r="BS88" s="9">
        <v>57007.614648708113</v>
      </c>
      <c r="BT88" s="9">
        <v>58446.692773747345</v>
      </c>
      <c r="BU88" s="9">
        <v>59193.863268481422</v>
      </c>
      <c r="BV88" s="9">
        <v>57607.02214106574</v>
      </c>
      <c r="BW88" s="9">
        <v>57036.038880630491</v>
      </c>
      <c r="BX88" s="9">
        <v>59749.697568901269</v>
      </c>
      <c r="BY88" s="9">
        <v>58690.932565920331</v>
      </c>
      <c r="BZ88" s="9">
        <v>58267.23311237411</v>
      </c>
      <c r="CA88" s="9">
        <v>59032.65196626079</v>
      </c>
      <c r="CB88" s="9">
        <v>58513.345409313013</v>
      </c>
      <c r="CC88" s="9">
        <v>57536.52622893978</v>
      </c>
      <c r="CD88" s="9">
        <v>55446.431442191373</v>
      </c>
    </row>
    <row r="89" spans="1:82">
      <c r="A89" s="8">
        <v>84</v>
      </c>
      <c r="B89" s="9">
        <v>8771.063447100827</v>
      </c>
      <c r="C89" s="9">
        <v>9043.9932961472241</v>
      </c>
      <c r="D89" s="9">
        <v>9585.5064224257767</v>
      </c>
      <c r="E89" s="9">
        <v>9799.6515941725575</v>
      </c>
      <c r="F89" s="9">
        <v>10412.087135437188</v>
      </c>
      <c r="G89" s="9">
        <v>10617.135821079111</v>
      </c>
      <c r="H89" s="9">
        <v>11065.006441342899</v>
      </c>
      <c r="I89" s="9">
        <v>12156.727496740321</v>
      </c>
      <c r="J89" s="9">
        <v>12730.289116639897</v>
      </c>
      <c r="K89" s="9">
        <v>13924.932343504042</v>
      </c>
      <c r="L89" s="9">
        <v>14050.314002937055</v>
      </c>
      <c r="M89" s="9">
        <v>15335.584206041043</v>
      </c>
      <c r="N89" s="9">
        <v>15819.721146837184</v>
      </c>
      <c r="O89" s="9">
        <v>17070.523695215532</v>
      </c>
      <c r="P89" s="9">
        <v>18708.93324065597</v>
      </c>
      <c r="Q89" s="9">
        <v>19108.41442708312</v>
      </c>
      <c r="R89" s="9">
        <v>20646.007993162748</v>
      </c>
      <c r="S89" s="9">
        <v>21671.885063720554</v>
      </c>
      <c r="T89" s="9">
        <v>23469.152406536079</v>
      </c>
      <c r="U89" s="9">
        <v>25272.831494352249</v>
      </c>
      <c r="V89" s="9">
        <v>26055.140574116558</v>
      </c>
      <c r="W89" s="9">
        <v>27461.99785258303</v>
      </c>
      <c r="X89" s="9">
        <v>27687.56861027412</v>
      </c>
      <c r="Y89" s="9">
        <v>30374.068702450211</v>
      </c>
      <c r="Z89" s="9">
        <v>31046.934088205482</v>
      </c>
      <c r="AA89" s="9">
        <v>33544.05529744659</v>
      </c>
      <c r="AB89" s="9">
        <v>33397.933683994794</v>
      </c>
      <c r="AC89" s="9">
        <v>34246.184684912718</v>
      </c>
      <c r="AD89" s="9">
        <v>35501.98420808158</v>
      </c>
      <c r="AE89" s="9">
        <v>36194.067441194893</v>
      </c>
      <c r="AF89" s="9">
        <v>36913.64198716142</v>
      </c>
      <c r="AG89" s="9">
        <v>37471.048858180191</v>
      </c>
      <c r="AH89" s="9">
        <v>36977.124345177654</v>
      </c>
      <c r="AI89" s="9">
        <v>36424.202721387141</v>
      </c>
      <c r="AJ89" s="9">
        <v>36412.831078741467</v>
      </c>
      <c r="AK89" s="9">
        <v>37115.789408285011</v>
      </c>
      <c r="AL89" s="9">
        <v>37145.652126261833</v>
      </c>
      <c r="AM89" s="9">
        <v>37500.858178653791</v>
      </c>
      <c r="AN89" s="9">
        <v>38192.66844861662</v>
      </c>
      <c r="AO89" s="9">
        <v>38914.268368445599</v>
      </c>
      <c r="AP89" s="9">
        <v>39217.897045376572</v>
      </c>
      <c r="AQ89" s="9">
        <v>42628.243983255554</v>
      </c>
      <c r="AR89" s="9">
        <v>44501.893698936452</v>
      </c>
      <c r="AS89" s="9">
        <v>47061.051272954515</v>
      </c>
      <c r="AT89" s="9">
        <v>48558.833434537228</v>
      </c>
      <c r="AU89" s="9">
        <v>50461.674643277845</v>
      </c>
      <c r="AV89" s="9">
        <v>51880.531134800811</v>
      </c>
      <c r="AW89" s="9">
        <v>52045.86998139786</v>
      </c>
      <c r="AX89" s="9">
        <v>53916.649791647884</v>
      </c>
      <c r="AY89" s="9">
        <v>59585.917044510832</v>
      </c>
      <c r="AZ89" s="9">
        <v>61024.265846726819</v>
      </c>
      <c r="BA89" s="9">
        <v>60452.840542502163</v>
      </c>
      <c r="BB89" s="9">
        <v>58995.653461829941</v>
      </c>
      <c r="BC89" s="9">
        <v>61281.748915129247</v>
      </c>
      <c r="BD89" s="9">
        <v>61945.554588832994</v>
      </c>
      <c r="BE89" s="9">
        <v>60465.560592213908</v>
      </c>
      <c r="BF89" s="9">
        <v>60588.470493007837</v>
      </c>
      <c r="BG89" s="9">
        <v>61239.833201115252</v>
      </c>
      <c r="BH89" s="9">
        <v>60301.985879964406</v>
      </c>
      <c r="BI89" s="9">
        <v>62349.946038064401</v>
      </c>
      <c r="BJ89" s="9">
        <v>59487.373501180395</v>
      </c>
      <c r="BK89" s="9">
        <v>60739.399392927531</v>
      </c>
      <c r="BL89" s="9">
        <v>58333.027111119358</v>
      </c>
      <c r="BM89" s="9">
        <v>58907.543713392894</v>
      </c>
      <c r="BN89" s="9">
        <v>58910.594194624449</v>
      </c>
      <c r="BO89" s="9">
        <v>59122.132886227912</v>
      </c>
      <c r="BP89" s="9">
        <v>55145.705293300314</v>
      </c>
      <c r="BQ89" s="9">
        <v>55861.118891294755</v>
      </c>
      <c r="BR89" s="9">
        <v>55639.727198442219</v>
      </c>
      <c r="BS89" s="9">
        <v>55083.699203204596</v>
      </c>
      <c r="BT89" s="9">
        <v>55589.585193451989</v>
      </c>
      <c r="BU89" s="9">
        <v>57007.644784646509</v>
      </c>
      <c r="BV89" s="9">
        <v>57752.946016446571</v>
      </c>
      <c r="BW89" s="9">
        <v>56221.782769179757</v>
      </c>
      <c r="BX89" s="9">
        <v>55678.454976093228</v>
      </c>
      <c r="BY89" s="9">
        <v>58346.46848235256</v>
      </c>
      <c r="BZ89" s="9">
        <v>57327.646930635718</v>
      </c>
      <c r="CA89" s="9">
        <v>56929.245721223488</v>
      </c>
      <c r="CB89" s="9">
        <v>57692.250219615744</v>
      </c>
      <c r="CC89" s="9">
        <v>57202.60580513352</v>
      </c>
      <c r="CD89" s="9">
        <v>56260.604399130345</v>
      </c>
    </row>
    <row r="90" spans="1:82">
      <c r="A90" s="8">
        <v>85</v>
      </c>
      <c r="B90" s="9">
        <v>8028.486894077897</v>
      </c>
      <c r="C90" s="9">
        <v>8050.2555505482815</v>
      </c>
      <c r="D90" s="9">
        <v>8306.4589483370619</v>
      </c>
      <c r="E90" s="9">
        <v>9009.8874522082224</v>
      </c>
      <c r="F90" s="9">
        <v>9218.166002854141</v>
      </c>
      <c r="G90" s="9">
        <v>9801.0529374558864</v>
      </c>
      <c r="H90" s="9">
        <v>10001.797231317058</v>
      </c>
      <c r="I90" s="9">
        <v>10431.872178737654</v>
      </c>
      <c r="J90" s="9">
        <v>11469.511090354088</v>
      </c>
      <c r="K90" s="9">
        <v>12017.150862758263</v>
      </c>
      <c r="L90" s="9">
        <v>13154.692291763571</v>
      </c>
      <c r="M90" s="9">
        <v>13282.139226787735</v>
      </c>
      <c r="N90" s="9">
        <v>14507.087149425668</v>
      </c>
      <c r="O90" s="9">
        <v>14974.777602144433</v>
      </c>
      <c r="P90" s="9">
        <v>16171.638490679141</v>
      </c>
      <c r="Q90" s="9">
        <v>17734.198842959384</v>
      </c>
      <c r="R90" s="9">
        <v>18123.892333205422</v>
      </c>
      <c r="S90" s="9">
        <v>19595.289755981881</v>
      </c>
      <c r="T90" s="9">
        <v>20581.722064610862</v>
      </c>
      <c r="U90" s="9">
        <v>22300.413670198977</v>
      </c>
      <c r="V90" s="9">
        <v>24030.862934285211</v>
      </c>
      <c r="W90" s="9">
        <v>24790.116565732271</v>
      </c>
      <c r="X90" s="9">
        <v>26142.256282681657</v>
      </c>
      <c r="Y90" s="9">
        <v>26373.107823352191</v>
      </c>
      <c r="Z90" s="9">
        <v>28948.510584683572</v>
      </c>
      <c r="AA90" s="9">
        <v>29606.130397709268</v>
      </c>
      <c r="AB90" s="9">
        <v>32007.771099432332</v>
      </c>
      <c r="AC90" s="9">
        <v>31884.119341735633</v>
      </c>
      <c r="AD90" s="9">
        <v>32712.205795544221</v>
      </c>
      <c r="AE90" s="9">
        <v>33932.098993327221</v>
      </c>
      <c r="AF90" s="9">
        <v>34608.704519414889</v>
      </c>
      <c r="AG90" s="9">
        <v>35318.254945490698</v>
      </c>
      <c r="AH90" s="9">
        <v>35869.171300680318</v>
      </c>
      <c r="AI90" s="9">
        <v>35412.69408368945</v>
      </c>
      <c r="AJ90" s="9">
        <v>34905.694546471452</v>
      </c>
      <c r="AK90" s="9">
        <v>34909.374992841251</v>
      </c>
      <c r="AL90" s="9">
        <v>35603.35929164476</v>
      </c>
      <c r="AM90" s="9">
        <v>35648.057355858102</v>
      </c>
      <c r="AN90" s="9">
        <v>36005.097202170582</v>
      </c>
      <c r="AO90" s="9">
        <v>36688.269119491139</v>
      </c>
      <c r="AP90" s="9">
        <v>37398.13631614326</v>
      </c>
      <c r="AQ90" s="9">
        <v>37708.065364242153</v>
      </c>
      <c r="AR90" s="9">
        <v>41005.365248012007</v>
      </c>
      <c r="AS90" s="9">
        <v>42827.730770407477</v>
      </c>
      <c r="AT90" s="9">
        <v>45312.765839026135</v>
      </c>
      <c r="AU90" s="9">
        <v>46774.397893415138</v>
      </c>
      <c r="AV90" s="9">
        <v>48629.837221919966</v>
      </c>
      <c r="AW90" s="9">
        <v>50016.252358002515</v>
      </c>
      <c r="AX90" s="9">
        <v>50196.129558739762</v>
      </c>
      <c r="AY90" s="9">
        <v>52024.087350436981</v>
      </c>
      <c r="AZ90" s="9">
        <v>57517.210079406301</v>
      </c>
      <c r="BA90" s="9">
        <v>58928.05949345768</v>
      </c>
      <c r="BB90" s="9">
        <v>58402.917141151491</v>
      </c>
      <c r="BC90" s="9">
        <v>57013.647682925832</v>
      </c>
      <c r="BD90" s="9">
        <v>59249.63589613761</v>
      </c>
      <c r="BE90" s="9">
        <v>59911.160397266794</v>
      </c>
      <c r="BF90" s="9">
        <v>58499.784349447298</v>
      </c>
      <c r="BG90" s="9">
        <v>58645.218738185831</v>
      </c>
      <c r="BH90" s="9">
        <v>59297.876525038737</v>
      </c>
      <c r="BI90" s="9">
        <v>58409.931445747003</v>
      </c>
      <c r="BJ90" s="9">
        <v>60418.720961991785</v>
      </c>
      <c r="BK90" s="9">
        <v>57663.508854661006</v>
      </c>
      <c r="BL90" s="9">
        <v>58899.413176908245</v>
      </c>
      <c r="BM90" s="9">
        <v>56588.443121166361</v>
      </c>
      <c r="BN90" s="9">
        <v>57160.51845566008</v>
      </c>
      <c r="BO90" s="9">
        <v>57186.399932667046</v>
      </c>
      <c r="BP90" s="9">
        <v>57413.042155653544</v>
      </c>
      <c r="BQ90" s="9">
        <v>53566.747486013424</v>
      </c>
      <c r="BR90" s="9">
        <v>54282.543877568925</v>
      </c>
      <c r="BS90" s="9">
        <v>54084.97896218938</v>
      </c>
      <c r="BT90" s="9">
        <v>53561.254719619785</v>
      </c>
      <c r="BU90" s="9">
        <v>54069.780845422196</v>
      </c>
      <c r="BV90" s="9">
        <v>55464.78210599364</v>
      </c>
      <c r="BW90" s="9">
        <v>56207.46233541947</v>
      </c>
      <c r="BX90" s="9">
        <v>54735.370382510882</v>
      </c>
      <c r="BY90" s="9">
        <v>54221.228305099328</v>
      </c>
      <c r="BZ90" s="9">
        <v>56839.517879878418</v>
      </c>
      <c r="CA90" s="9">
        <v>55863.054518011864</v>
      </c>
      <c r="CB90" s="9">
        <v>55491.275350127471</v>
      </c>
      <c r="CC90" s="9">
        <v>56251.147721256588</v>
      </c>
      <c r="CD90" s="9">
        <v>55792.726529058513</v>
      </c>
    </row>
    <row r="91" spans="1:82">
      <c r="A91" s="8">
        <v>86</v>
      </c>
      <c r="B91" s="9">
        <v>6748.5161732940232</v>
      </c>
      <c r="C91" s="9">
        <v>7323.9994401443155</v>
      </c>
      <c r="D91" s="9">
        <v>7359.3368003960913</v>
      </c>
      <c r="E91" s="9">
        <v>7759.2025887144846</v>
      </c>
      <c r="F91" s="9">
        <v>8421.3499546900821</v>
      </c>
      <c r="G91" s="9">
        <v>8623.110730782977</v>
      </c>
      <c r="H91" s="9">
        <v>9175.2775260782328</v>
      </c>
      <c r="I91" s="9">
        <v>9371.0412790300797</v>
      </c>
      <c r="J91" s="9">
        <v>9782.2711847522241</v>
      </c>
      <c r="K91" s="9">
        <v>10763.821724760695</v>
      </c>
      <c r="L91" s="9">
        <v>11284.447540056437</v>
      </c>
      <c r="M91" s="9">
        <v>12362.619078699205</v>
      </c>
      <c r="N91" s="9">
        <v>12491.575881545501</v>
      </c>
      <c r="O91" s="9">
        <v>13653.76485958563</v>
      </c>
      <c r="P91" s="9">
        <v>14103.873199477708</v>
      </c>
      <c r="Q91" s="9">
        <v>15244.217295765295</v>
      </c>
      <c r="R91" s="9">
        <v>16727.869484871262</v>
      </c>
      <c r="S91" s="9">
        <v>17106.759954048386</v>
      </c>
      <c r="T91" s="9">
        <v>18508.9146259425</v>
      </c>
      <c r="U91" s="9">
        <v>19453.755732158723</v>
      </c>
      <c r="V91" s="9">
        <v>21090.457236685521</v>
      </c>
      <c r="W91" s="9">
        <v>22744.007172981466</v>
      </c>
      <c r="X91" s="9">
        <v>23478.411734507099</v>
      </c>
      <c r="Y91" s="9">
        <v>24773.04052507396</v>
      </c>
      <c r="Z91" s="9">
        <v>25008.3805852238</v>
      </c>
      <c r="AA91" s="9">
        <v>27467.464715348062</v>
      </c>
      <c r="AB91" s="9">
        <v>28108.296391472992</v>
      </c>
      <c r="AC91" s="9">
        <v>30409.422158257454</v>
      </c>
      <c r="AD91" s="9">
        <v>30308.288445979473</v>
      </c>
      <c r="AE91" s="9">
        <v>31114.329597284312</v>
      </c>
      <c r="AF91" s="9">
        <v>32295.618036958331</v>
      </c>
      <c r="AG91" s="9">
        <v>32955.330466621774</v>
      </c>
      <c r="AH91" s="9">
        <v>33653.16121417984</v>
      </c>
      <c r="AI91" s="9">
        <v>34196.36602655665</v>
      </c>
      <c r="AJ91" s="9">
        <v>33778.154909985118</v>
      </c>
      <c r="AK91" s="9">
        <v>33317.802849581683</v>
      </c>
      <c r="AL91" s="9">
        <v>33336.522166133444</v>
      </c>
      <c r="AM91" s="9">
        <v>34020.001536015203</v>
      </c>
      <c r="AN91" s="9">
        <v>34079.42846292998</v>
      </c>
      <c r="AO91" s="9">
        <v>34437.585406915568</v>
      </c>
      <c r="AP91" s="9">
        <v>35110.699651501498</v>
      </c>
      <c r="AQ91" s="9">
        <v>35807.441207752228</v>
      </c>
      <c r="AR91" s="9">
        <v>36123.057418452896</v>
      </c>
      <c r="AS91" s="9">
        <v>39300.790156494499</v>
      </c>
      <c r="AT91" s="9">
        <v>41068.289849445413</v>
      </c>
      <c r="AU91" s="9">
        <v>43474.305055755729</v>
      </c>
      <c r="AV91" s="9">
        <v>44897.01225101648</v>
      </c>
      <c r="AW91" s="9">
        <v>46701.476309403763</v>
      </c>
      <c r="AX91" s="9">
        <v>48052.899078488059</v>
      </c>
      <c r="AY91" s="9">
        <v>48247.149766051662</v>
      </c>
      <c r="AZ91" s="9">
        <v>50028.850416252462</v>
      </c>
      <c r="BA91" s="9">
        <v>55335.24754527094</v>
      </c>
      <c r="BB91" s="9">
        <v>56716.111536484968</v>
      </c>
      <c r="BC91" s="9">
        <v>56238.540226996236</v>
      </c>
      <c r="BD91" s="9">
        <v>54920.252081816245</v>
      </c>
      <c r="BE91" s="9">
        <v>57102.064671190848</v>
      </c>
      <c r="BF91" s="9">
        <v>57760.395877850868</v>
      </c>
      <c r="BG91" s="9">
        <v>56420.750007341005</v>
      </c>
      <c r="BH91" s="9">
        <v>56588.776190983379</v>
      </c>
      <c r="BI91" s="9">
        <v>57241.863098156049</v>
      </c>
      <c r="BJ91" s="9">
        <v>56405.934253333908</v>
      </c>
      <c r="BK91" s="9">
        <v>58372.125739683877</v>
      </c>
      <c r="BL91" s="9">
        <v>55729.961400213127</v>
      </c>
      <c r="BM91" s="9">
        <v>56947.837123573685</v>
      </c>
      <c r="BN91" s="9">
        <v>54737.089218926005</v>
      </c>
      <c r="BO91" s="9">
        <v>55306.090551342772</v>
      </c>
      <c r="BP91" s="9">
        <v>55355.226707480579</v>
      </c>
      <c r="BQ91" s="9">
        <v>55597.033176371173</v>
      </c>
      <c r="BR91" s="9">
        <v>51888.477084919941</v>
      </c>
      <c r="BS91" s="9">
        <v>52603.813973076511</v>
      </c>
      <c r="BT91" s="9">
        <v>52430.916855590447</v>
      </c>
      <c r="BU91" s="9">
        <v>51940.934191524371</v>
      </c>
      <c r="BV91" s="9">
        <v>52451.657408826737</v>
      </c>
      <c r="BW91" s="9">
        <v>53821.557969820162</v>
      </c>
      <c r="BX91" s="9">
        <v>54560.796629428907</v>
      </c>
      <c r="BY91" s="9">
        <v>53150.955255123539</v>
      </c>
      <c r="BZ91" s="9">
        <v>52667.41729943722</v>
      </c>
      <c r="CA91" s="9">
        <v>55231.904404589601</v>
      </c>
      <c r="CB91" s="9">
        <v>54300.066698764465</v>
      </c>
      <c r="CC91" s="9">
        <v>53956.11320554043</v>
      </c>
      <c r="CD91" s="9">
        <v>54712.078872955521</v>
      </c>
    </row>
    <row r="92" spans="1:82">
      <c r="A92" s="8">
        <v>87</v>
      </c>
      <c r="B92" s="9">
        <v>6101.8852814075562</v>
      </c>
      <c r="C92" s="9">
        <v>6084.979346616472</v>
      </c>
      <c r="D92" s="9">
        <v>6621.9937370356338</v>
      </c>
      <c r="E92" s="9">
        <v>6827.6996002471824</v>
      </c>
      <c r="F92" s="9">
        <v>7204.153941146722</v>
      </c>
      <c r="G92" s="9">
        <v>7824.099068225566</v>
      </c>
      <c r="H92" s="9">
        <v>8018.6907753352225</v>
      </c>
      <c r="I92" s="9">
        <v>8539.1373919298385</v>
      </c>
      <c r="J92" s="9">
        <v>8729.2270615643829</v>
      </c>
      <c r="K92" s="9">
        <v>9120.6370223778067</v>
      </c>
      <c r="L92" s="9">
        <v>10044.418285987189</v>
      </c>
      <c r="M92" s="9">
        <v>10537.07784936725</v>
      </c>
      <c r="N92" s="9">
        <v>11553.940428258898</v>
      </c>
      <c r="O92" s="9">
        <v>11683.780241767679</v>
      </c>
      <c r="P92" s="9">
        <v>12781.114460603007</v>
      </c>
      <c r="Q92" s="9">
        <v>13212.552233139108</v>
      </c>
      <c r="R92" s="9">
        <v>14294.070657550128</v>
      </c>
      <c r="S92" s="9">
        <v>15696.180728075093</v>
      </c>
      <c r="T92" s="9">
        <v>16063.245407795694</v>
      </c>
      <c r="U92" s="9">
        <v>17393.443255178881</v>
      </c>
      <c r="V92" s="9">
        <v>18294.710304312364</v>
      </c>
      <c r="W92" s="9">
        <v>19846.421216117436</v>
      </c>
      <c r="X92" s="9">
        <v>21419.735637643105</v>
      </c>
      <c r="Y92" s="9">
        <v>22127.534547503004</v>
      </c>
      <c r="Z92" s="9">
        <v>23362.102812455571</v>
      </c>
      <c r="AA92" s="9">
        <v>23601.001366757191</v>
      </c>
      <c r="AB92" s="9">
        <v>25939.084210841633</v>
      </c>
      <c r="AC92" s="9">
        <v>26561.569650141941</v>
      </c>
      <c r="AD92" s="9">
        <v>28757.543849401671</v>
      </c>
      <c r="AE92" s="9">
        <v>28678.759210327589</v>
      </c>
      <c r="AF92" s="9">
        <v>29460.86685696158</v>
      </c>
      <c r="AG92" s="9">
        <v>30600.90747876824</v>
      </c>
      <c r="AH92" s="9">
        <v>31242.314954404683</v>
      </c>
      <c r="AI92" s="9">
        <v>31926.63296375782</v>
      </c>
      <c r="AJ92" s="9">
        <v>32460.83384103129</v>
      </c>
      <c r="AK92" s="9">
        <v>32081.424102534489</v>
      </c>
      <c r="AL92" s="9">
        <v>31668.045099015009</v>
      </c>
      <c r="AM92" s="9">
        <v>31701.641750302493</v>
      </c>
      <c r="AN92" s="9">
        <v>32372.991034814448</v>
      </c>
      <c r="AO92" s="9">
        <v>32446.878432152072</v>
      </c>
      <c r="AP92" s="9">
        <v>32805.335905476284</v>
      </c>
      <c r="AQ92" s="9">
        <v>33466.889250427615</v>
      </c>
      <c r="AR92" s="9">
        <v>34149.07125872239</v>
      </c>
      <c r="AS92" s="9">
        <v>34469.619964838115</v>
      </c>
      <c r="AT92" s="9">
        <v>37521.665541197523</v>
      </c>
      <c r="AU92" s="9">
        <v>39230.820424890881</v>
      </c>
      <c r="AV92" s="9">
        <v>41553.095756757401</v>
      </c>
      <c r="AW92" s="9">
        <v>42934.150922772969</v>
      </c>
      <c r="AX92" s="9">
        <v>44684.124488050889</v>
      </c>
      <c r="AY92" s="9">
        <v>45998.045220684056</v>
      </c>
      <c r="AZ92" s="9">
        <v>46206.334808392407</v>
      </c>
      <c r="BA92" s="9">
        <v>47938.366762099511</v>
      </c>
      <c r="BB92" s="9">
        <v>53048.027347267969</v>
      </c>
      <c r="BC92" s="9">
        <v>54396.41404339196</v>
      </c>
      <c r="BD92" s="9">
        <v>53967.354272983386</v>
      </c>
      <c r="BE92" s="9">
        <v>52722.789968117409</v>
      </c>
      <c r="BF92" s="9">
        <v>54846.372108044146</v>
      </c>
      <c r="BG92" s="9">
        <v>55500.52895644126</v>
      </c>
      <c r="BH92" s="9">
        <v>54235.394214778164</v>
      </c>
      <c r="BI92" s="9">
        <v>54425.825143526832</v>
      </c>
      <c r="BJ92" s="9">
        <v>55078.354990826323</v>
      </c>
      <c r="BK92" s="9">
        <v>54296.295655804744</v>
      </c>
      <c r="BL92" s="9">
        <v>56216.43787826808</v>
      </c>
      <c r="BM92" s="9">
        <v>53692.58291747031</v>
      </c>
      <c r="BN92" s="9">
        <v>54890.451752108151</v>
      </c>
      <c r="BO92" s="9">
        <v>52784.311255167617</v>
      </c>
      <c r="BP92" s="9">
        <v>53349.586272012311</v>
      </c>
      <c r="BQ92" s="9">
        <v>53422.190214282527</v>
      </c>
      <c r="BR92" s="9">
        <v>53679.057418993412</v>
      </c>
      <c r="BS92" s="9">
        <v>50115.421129717448</v>
      </c>
      <c r="BT92" s="9">
        <v>50829.32983167882</v>
      </c>
      <c r="BU92" s="9">
        <v>50681.793750666882</v>
      </c>
      <c r="BV92" s="9">
        <v>50226.829361210192</v>
      </c>
      <c r="BW92" s="9">
        <v>50739.229306251626</v>
      </c>
      <c r="BX92" s="9">
        <v>52081.99345002613</v>
      </c>
      <c r="BY92" s="9">
        <v>52816.898035912578</v>
      </c>
      <c r="BZ92" s="9">
        <v>51472.243610942271</v>
      </c>
      <c r="CA92" s="9">
        <v>51020.606768433172</v>
      </c>
      <c r="CB92" s="9">
        <v>53527.21895910694</v>
      </c>
      <c r="CC92" s="9">
        <v>52642.11003661048</v>
      </c>
      <c r="CD92" s="9">
        <v>52327.052391491059</v>
      </c>
    </row>
    <row r="93" spans="1:82">
      <c r="A93" s="8">
        <v>88</v>
      </c>
      <c r="B93" s="9">
        <v>5404.4020817536402</v>
      </c>
      <c r="C93" s="9">
        <v>5452.6782621371376</v>
      </c>
      <c r="D93" s="9">
        <v>5426.3135505195241</v>
      </c>
      <c r="E93" s="9">
        <v>6096.6794285593978</v>
      </c>
      <c r="F93" s="9">
        <v>6292.846202467681</v>
      </c>
      <c r="G93" s="9">
        <v>6645.3242220587435</v>
      </c>
      <c r="H93" s="9">
        <v>7222.4170180697001</v>
      </c>
      <c r="I93" s="9">
        <v>7409.1913002673446</v>
      </c>
      <c r="J93" s="9">
        <v>7897.0954177685198</v>
      </c>
      <c r="K93" s="9">
        <v>8080.8024903563783</v>
      </c>
      <c r="L93" s="9">
        <v>8451.4961860822168</v>
      </c>
      <c r="M93" s="9">
        <v>9316.1619281170297</v>
      </c>
      <c r="N93" s="9">
        <v>9780.0479662692233</v>
      </c>
      <c r="O93" s="9">
        <v>10734.001000094464</v>
      </c>
      <c r="P93" s="9">
        <v>10864.025813536602</v>
      </c>
      <c r="Q93" s="9">
        <v>11894.759796838105</v>
      </c>
      <c r="R93" s="9">
        <v>12306.488243938067</v>
      </c>
      <c r="S93" s="9">
        <v>13327.145846046686</v>
      </c>
      <c r="T93" s="9">
        <v>14645.515769642236</v>
      </c>
      <c r="U93" s="9">
        <v>14999.724865552893</v>
      </c>
      <c r="V93" s="9">
        <v>16255.592516362896</v>
      </c>
      <c r="W93" s="9">
        <v>17111.470024350554</v>
      </c>
      <c r="X93" s="9">
        <v>18575.613132385835</v>
      </c>
      <c r="Y93" s="9">
        <v>20065.69601311376</v>
      </c>
      <c r="Z93" s="9">
        <v>20745.169136388569</v>
      </c>
      <c r="AA93" s="9">
        <v>21917.375005641996</v>
      </c>
      <c r="AB93" s="9">
        <v>22158.758669533861</v>
      </c>
      <c r="AC93" s="9">
        <v>24371.705578406087</v>
      </c>
      <c r="AD93" s="9">
        <v>24974.267414255737</v>
      </c>
      <c r="AE93" s="9">
        <v>27060.85533843168</v>
      </c>
      <c r="AF93" s="9">
        <v>27004.024756992869</v>
      </c>
      <c r="AG93" s="9">
        <v>27760.29788031818</v>
      </c>
      <c r="AH93" s="9">
        <v>28856.497833303933</v>
      </c>
      <c r="AI93" s="9">
        <v>29478.186846153512</v>
      </c>
      <c r="AJ93" s="9">
        <v>30147.091981294463</v>
      </c>
      <c r="AK93" s="9">
        <v>30670.91697382748</v>
      </c>
      <c r="AL93" s="9">
        <v>30330.548694878613</v>
      </c>
      <c r="AM93" s="9">
        <v>29964.052095922681</v>
      </c>
      <c r="AN93" s="9">
        <v>30012.20719995533</v>
      </c>
      <c r="AO93" s="9">
        <v>30669.69577941512</v>
      </c>
      <c r="AP93" s="9">
        <v>30757.603033457111</v>
      </c>
      <c r="AQ93" s="9">
        <v>31115.434807692502</v>
      </c>
      <c r="AR93" s="9">
        <v>31763.828515496891</v>
      </c>
      <c r="AS93" s="9">
        <v>32429.966014511861</v>
      </c>
      <c r="AT93" s="9">
        <v>32754.538941170693</v>
      </c>
      <c r="AU93" s="9">
        <v>35675.168276977143</v>
      </c>
      <c r="AV93" s="9">
        <v>37322.589236309381</v>
      </c>
      <c r="AW93" s="9">
        <v>39556.567063223789</v>
      </c>
      <c r="AX93" s="9">
        <v>40893.277128980175</v>
      </c>
      <c r="AY93" s="9">
        <v>42585.286400174606</v>
      </c>
      <c r="AZ93" s="9">
        <v>43859.222967430629</v>
      </c>
      <c r="BA93" s="9">
        <v>44081.032613848918</v>
      </c>
      <c r="BB93" s="9">
        <v>45759.988445987256</v>
      </c>
      <c r="BC93" s="9">
        <v>50663.447614323057</v>
      </c>
      <c r="BD93" s="9">
        <v>51976.841334905577</v>
      </c>
      <c r="BE93" s="9">
        <v>51596.867085097321</v>
      </c>
      <c r="BF93" s="9">
        <v>50428.439445827447</v>
      </c>
      <c r="BG93" s="9">
        <v>52489.724076618237</v>
      </c>
      <c r="BH93" s="9">
        <v>53138.641976658728</v>
      </c>
      <c r="BI93" s="9">
        <v>51950.45927142584</v>
      </c>
      <c r="BJ93" s="9">
        <v>52162.832811546141</v>
      </c>
      <c r="BK93" s="9">
        <v>52813.681338392038</v>
      </c>
      <c r="BL93" s="9">
        <v>52087.074202224307</v>
      </c>
      <c r="BM93" s="9">
        <v>53957.665123244486</v>
      </c>
      <c r="BN93" s="9">
        <v>51556.955907038544</v>
      </c>
      <c r="BO93" s="9">
        <v>52732.746824581365</v>
      </c>
      <c r="BP93" s="9">
        <v>50735.15930400927</v>
      </c>
      <c r="BQ93" s="9">
        <v>51296.025907518539</v>
      </c>
      <c r="BR93" s="9">
        <v>51392.083180873946</v>
      </c>
      <c r="BS93" s="9">
        <v>51663.727192276077</v>
      </c>
      <c r="BT93" s="9">
        <v>48251.781952910569</v>
      </c>
      <c r="BU93" s="9">
        <v>48963.148053459401</v>
      </c>
      <c r="BV93" s="9">
        <v>48841.508683531538</v>
      </c>
      <c r="BW93" s="9">
        <v>48422.671433717434</v>
      </c>
      <c r="BX93" s="9">
        <v>48936.137178341793</v>
      </c>
      <c r="BY93" s="9">
        <v>50249.717830410736</v>
      </c>
      <c r="BZ93" s="9">
        <v>50979.308164957612</v>
      </c>
      <c r="CA93" s="9">
        <v>49702.533337062392</v>
      </c>
      <c r="CB93" s="9">
        <v>49283.969621179029</v>
      </c>
      <c r="CC93" s="9">
        <v>51728.607058986941</v>
      </c>
      <c r="CD93" s="9">
        <v>50892.164783341475</v>
      </c>
    </row>
    <row r="94" spans="1:82">
      <c r="A94" s="8">
        <v>89</v>
      </c>
      <c r="B94" s="9">
        <v>4899.9753507390506</v>
      </c>
      <c r="C94" s="9">
        <v>4765.7693067137734</v>
      </c>
      <c r="D94" s="9">
        <v>4788.7209657655021</v>
      </c>
      <c r="E94" s="9">
        <v>4954.316284242781</v>
      </c>
      <c r="F94" s="9">
        <v>5572.636510023237</v>
      </c>
      <c r="G94" s="9">
        <v>5758.6389640290672</v>
      </c>
      <c r="H94" s="9">
        <v>6086.7106926453562</v>
      </c>
      <c r="I94" s="9">
        <v>6620.5714656405562</v>
      </c>
      <c r="J94" s="9">
        <v>6798.8854251856819</v>
      </c>
      <c r="K94" s="9">
        <v>7253.6035434656442</v>
      </c>
      <c r="L94" s="9">
        <v>7430.2069852654895</v>
      </c>
      <c r="M94" s="9">
        <v>7779.3689478220185</v>
      </c>
      <c r="N94" s="9">
        <v>8583.9087679810291</v>
      </c>
      <c r="O94" s="9">
        <v>9018.357326289437</v>
      </c>
      <c r="P94" s="9">
        <v>9908.1397984626528</v>
      </c>
      <c r="Q94" s="9">
        <v>10037.580628111358</v>
      </c>
      <c r="R94" s="9">
        <v>11000.318859651507</v>
      </c>
      <c r="S94" s="9">
        <v>11391.347853430874</v>
      </c>
      <c r="T94" s="9">
        <v>12349.384538851122</v>
      </c>
      <c r="U94" s="9">
        <v>13582.248660191357</v>
      </c>
      <c r="V94" s="9">
        <v>13922.562311560769</v>
      </c>
      <c r="W94" s="9">
        <v>15102.0641959241</v>
      </c>
      <c r="X94" s="9">
        <v>15910.899874808576</v>
      </c>
      <c r="Y94" s="9">
        <v>17285.313224101272</v>
      </c>
      <c r="Z94" s="9">
        <v>18689.504210868963</v>
      </c>
      <c r="AA94" s="9">
        <v>19338.962046489247</v>
      </c>
      <c r="AB94" s="9">
        <v>20446.740875743264</v>
      </c>
      <c r="AC94" s="9">
        <v>20689.386697975129</v>
      </c>
      <c r="AD94" s="9">
        <v>22773.597726576852</v>
      </c>
      <c r="AE94" s="9">
        <v>23354.628917556231</v>
      </c>
      <c r="AF94" s="9">
        <v>25327.984892448978</v>
      </c>
      <c r="AG94" s="9">
        <v>25292.47582322657</v>
      </c>
      <c r="AH94" s="9">
        <v>26020.9880985704</v>
      </c>
      <c r="AI94" s="9">
        <v>27070.79170700867</v>
      </c>
      <c r="AJ94" s="9">
        <v>27671.329438166642</v>
      </c>
      <c r="AK94" s="9">
        <v>28322.802647193828</v>
      </c>
      <c r="AL94" s="9">
        <v>28834.78426909227</v>
      </c>
      <c r="AM94" s="9">
        <v>28533.39016891818</v>
      </c>
      <c r="AN94" s="9">
        <v>28213.264270570959</v>
      </c>
      <c r="AO94" s="9">
        <v>28275.486002092341</v>
      </c>
      <c r="AP94" s="9">
        <v>28917.263145495381</v>
      </c>
      <c r="AQ94" s="9">
        <v>29018.56266612991</v>
      </c>
      <c r="AR94" s="9">
        <v>29374.715977360869</v>
      </c>
      <c r="AS94" s="9">
        <v>30008.238773528079</v>
      </c>
      <c r="AT94" s="9">
        <v>30656.775704762149</v>
      </c>
      <c r="AU94" s="9">
        <v>30984.295019042787</v>
      </c>
      <c r="AV94" s="9">
        <v>33768.127384380161</v>
      </c>
      <c r="AW94" s="9">
        <v>35350.484241434868</v>
      </c>
      <c r="AX94" s="9">
        <v>37491.732045204728</v>
      </c>
      <c r="AY94" s="9">
        <v>38781.406102265231</v>
      </c>
      <c r="AZ94" s="9">
        <v>40411.983961293256</v>
      </c>
      <c r="BA94" s="9">
        <v>41643.447351005241</v>
      </c>
      <c r="BB94" s="9">
        <v>41878.052887365171</v>
      </c>
      <c r="BC94" s="9">
        <v>43500.492195552542</v>
      </c>
      <c r="BD94" s="9">
        <v>48188.748689012442</v>
      </c>
      <c r="BE94" s="9">
        <v>49464.571224987754</v>
      </c>
      <c r="BF94" s="9">
        <v>49133.877786220852</v>
      </c>
      <c r="BG94" s="9">
        <v>48043.663281669033</v>
      </c>
      <c r="BH94" s="9">
        <v>50038.524992323291</v>
      </c>
      <c r="BI94" s="9">
        <v>50681.023862275142</v>
      </c>
      <c r="BJ94" s="9">
        <v>49571.890934588475</v>
      </c>
      <c r="BK94" s="9">
        <v>49805.45141064834</v>
      </c>
      <c r="BL94" s="9">
        <v>50453.327500518542</v>
      </c>
      <c r="BM94" s="9">
        <v>49783.477122568162</v>
      </c>
      <c r="BN94" s="9">
        <v>51600.917372858734</v>
      </c>
      <c r="BO94" s="9">
        <v>49327.78614127131</v>
      </c>
      <c r="BP94" s="9">
        <v>50479.299137490336</v>
      </c>
      <c r="BQ94" s="9">
        <v>48593.790791053907</v>
      </c>
      <c r="BR94" s="9">
        <v>49149.50722979386</v>
      </c>
      <c r="BS94" s="9">
        <v>49268.760816362454</v>
      </c>
      <c r="BT94" s="9">
        <v>49554.698193138654</v>
      </c>
      <c r="BU94" s="9">
        <v>46300.852227140538</v>
      </c>
      <c r="BV94" s="9">
        <v>47008.390307913549</v>
      </c>
      <c r="BW94" s="9">
        <v>46913.014343351242</v>
      </c>
      <c r="BX94" s="9">
        <v>46531.239789191677</v>
      </c>
      <c r="BY94" s="9">
        <v>47045.046288385252</v>
      </c>
      <c r="BZ94" s="9">
        <v>48327.344546691551</v>
      </c>
      <c r="CA94" s="9">
        <v>49050.525242506643</v>
      </c>
      <c r="CB94" s="9">
        <v>47844.093828208977</v>
      </c>
      <c r="CC94" s="9">
        <v>47459.646019772976</v>
      </c>
      <c r="CD94" s="9">
        <v>49838.12051083667</v>
      </c>
    </row>
    <row r="95" spans="1:82">
      <c r="A95" s="8">
        <v>90</v>
      </c>
      <c r="B95" s="9">
        <v>4071.6255486802511</v>
      </c>
      <c r="C95" s="9">
        <v>4309.6344435938026</v>
      </c>
      <c r="D95" s="9">
        <v>4097.2764386781182</v>
      </c>
      <c r="E95" s="9">
        <v>4333.5375049233353</v>
      </c>
      <c r="F95" s="9">
        <v>4487.4773178813612</v>
      </c>
      <c r="G95" s="9">
        <v>5053.6777615155625</v>
      </c>
      <c r="H95" s="9">
        <v>5228.9206206764084</v>
      </c>
      <c r="I95" s="9">
        <v>5532.292162253545</v>
      </c>
      <c r="J95" s="9">
        <v>6022.8099157718334</v>
      </c>
      <c r="K95" s="9">
        <v>6192.0305298378762</v>
      </c>
      <c r="L95" s="9">
        <v>6613.1001079232574</v>
      </c>
      <c r="M95" s="9">
        <v>6781.8711968206071</v>
      </c>
      <c r="N95" s="9">
        <v>7108.7717644304612</v>
      </c>
      <c r="O95" s="9">
        <v>7852.5146967745313</v>
      </c>
      <c r="P95" s="9">
        <v>8257.0027775436156</v>
      </c>
      <c r="Q95" s="9">
        <v>9081.6975367671148</v>
      </c>
      <c r="R95" s="9">
        <v>9209.7162769384995</v>
      </c>
      <c r="S95" s="9">
        <v>10103.415594021806</v>
      </c>
      <c r="T95" s="9">
        <v>10472.804208062036</v>
      </c>
      <c r="U95" s="9">
        <v>11366.742026052536</v>
      </c>
      <c r="V95" s="9">
        <v>12512.765445545181</v>
      </c>
      <c r="W95" s="9">
        <v>12838.131789696305</v>
      </c>
      <c r="X95" s="9">
        <v>13939.571312150962</v>
      </c>
      <c r="Y95" s="9">
        <v>14699.874385316347</v>
      </c>
      <c r="Z95" s="9">
        <v>15982.804223785562</v>
      </c>
      <c r="AA95" s="9">
        <v>17298.780272468237</v>
      </c>
      <c r="AB95" s="9">
        <v>17916.56089627562</v>
      </c>
      <c r="AC95" s="9">
        <v>18958.075021861703</v>
      </c>
      <c r="AD95" s="9">
        <v>19200.606154259603</v>
      </c>
      <c r="AE95" s="9">
        <v>21153.006793193355</v>
      </c>
      <c r="AF95" s="9">
        <v>21710.860713538168</v>
      </c>
      <c r="AG95" s="9">
        <v>23567.522199896797</v>
      </c>
      <c r="AH95" s="9">
        <v>23552.450037740986</v>
      </c>
      <c r="AI95" s="9">
        <v>24251.238704897652</v>
      </c>
      <c r="AJ95" s="9">
        <v>25252.118422105508</v>
      </c>
      <c r="AK95" s="9">
        <v>25830.03071213064</v>
      </c>
      <c r="AL95" s="9">
        <v>26461.9261044097</v>
      </c>
      <c r="AM95" s="9">
        <v>26960.483457520859</v>
      </c>
      <c r="AN95" s="9">
        <v>26697.672059786841</v>
      </c>
      <c r="AO95" s="9">
        <v>26422.983643189247</v>
      </c>
      <c r="AP95" s="9">
        <v>26498.585892262068</v>
      </c>
      <c r="AQ95" s="9">
        <v>27122.66844123062</v>
      </c>
      <c r="AR95" s="9">
        <v>27236.527004556272</v>
      </c>
      <c r="AS95" s="9">
        <v>27589.802200174607</v>
      </c>
      <c r="AT95" s="9">
        <v>28206.61362752887</v>
      </c>
      <c r="AU95" s="9">
        <v>28835.899737466461</v>
      </c>
      <c r="AV95" s="9">
        <v>29165.100495311621</v>
      </c>
      <c r="AW95" s="9">
        <v>31807.06022815196</v>
      </c>
      <c r="AX95" s="9">
        <v>33321.049902500519</v>
      </c>
      <c r="AY95" s="9">
        <v>35365.223915253518</v>
      </c>
      <c r="AZ95" s="9">
        <v>36605.136844233552</v>
      </c>
      <c r="BA95" s="9">
        <v>38170.786917468882</v>
      </c>
      <c r="BB95" s="9">
        <v>39357.239737620926</v>
      </c>
      <c r="BC95" s="9">
        <v>39603.684826226425</v>
      </c>
      <c r="BD95" s="9">
        <v>41166.095358165097</v>
      </c>
      <c r="BE95" s="9">
        <v>45630.523814751061</v>
      </c>
      <c r="BF95" s="9">
        <v>46866.087805768242</v>
      </c>
      <c r="BG95" s="9">
        <v>46584.477939944554</v>
      </c>
      <c r="BH95" s="9">
        <v>45574.19826196933</v>
      </c>
      <c r="BI95" s="9">
        <v>47498.40527471761</v>
      </c>
      <c r="BJ95" s="9">
        <v>48133.146144914092</v>
      </c>
      <c r="BK95" s="9">
        <v>47104.805345410976</v>
      </c>
      <c r="BL95" s="9">
        <v>47358.48467089847</v>
      </c>
      <c r="BM95" s="9">
        <v>48001.89473506916</v>
      </c>
      <c r="BN95" s="9">
        <v>47389.812193867539</v>
      </c>
      <c r="BO95" s="9">
        <v>49150.354476467546</v>
      </c>
      <c r="BP95" s="9">
        <v>47008.843498323811</v>
      </c>
      <c r="BQ95" s="9">
        <v>48133.707343852322</v>
      </c>
      <c r="BR95" s="9">
        <v>46363.40522418332</v>
      </c>
      <c r="BS95" s="9">
        <v>46913.125927664878</v>
      </c>
      <c r="BT95" s="9">
        <v>47055.059463208861</v>
      </c>
      <c r="BU95" s="9">
        <v>47354.583998462025</v>
      </c>
      <c r="BV95" s="9">
        <v>44264.925265212776</v>
      </c>
      <c r="BW95" s="9">
        <v>44967.150500285454</v>
      </c>
      <c r="BX95" s="9">
        <v>44898.218386116787</v>
      </c>
      <c r="BY95" s="9">
        <v>44554.257532385935</v>
      </c>
      <c r="BZ95" s="9">
        <v>45067.534179470109</v>
      </c>
      <c r="CA95" s="9">
        <v>46316.347267208679</v>
      </c>
      <c r="CB95" s="9">
        <v>47031.872406057766</v>
      </c>
      <c r="CC95" s="9">
        <v>45898.033545395621</v>
      </c>
      <c r="CD95" s="9">
        <v>45548.603873271742</v>
      </c>
    </row>
    <row r="96" spans="1:82">
      <c r="A96" s="8">
        <v>91</v>
      </c>
      <c r="B96" s="9">
        <v>3368.5455739491949</v>
      </c>
      <c r="C96" s="9">
        <v>3529.078029721773</v>
      </c>
      <c r="D96" s="9">
        <v>3727.8213895816166</v>
      </c>
      <c r="E96" s="9">
        <v>3670.2228227622136</v>
      </c>
      <c r="F96" s="9">
        <v>3887.1502949234728</v>
      </c>
      <c r="G96" s="9">
        <v>4029.2739534502789</v>
      </c>
      <c r="H96" s="9">
        <v>4543.6327240989731</v>
      </c>
      <c r="I96" s="9">
        <v>4707.5614950489417</v>
      </c>
      <c r="J96" s="9">
        <v>4986.0803343889102</v>
      </c>
      <c r="K96" s="9">
        <v>5433.4163589864002</v>
      </c>
      <c r="L96" s="9">
        <v>5592.9290967645466</v>
      </c>
      <c r="M96" s="9">
        <v>5980.0769575321128</v>
      </c>
      <c r="N96" s="9">
        <v>6140.2886905354953</v>
      </c>
      <c r="O96" s="9">
        <v>6444.2954269008169</v>
      </c>
      <c r="P96" s="9">
        <v>7126.9244169170524</v>
      </c>
      <c r="Q96" s="9">
        <v>7501.072992941401</v>
      </c>
      <c r="R96" s="9">
        <v>8260.1236507672766</v>
      </c>
      <c r="S96" s="9">
        <v>8385.8187750113539</v>
      </c>
      <c r="T96" s="9">
        <v>9209.8041039900672</v>
      </c>
      <c r="U96" s="9">
        <v>9556.6678543029666</v>
      </c>
      <c r="V96" s="9">
        <v>10385.333413256523</v>
      </c>
      <c r="W96" s="9">
        <v>11443.626576428935</v>
      </c>
      <c r="X96" s="9">
        <v>11752.985766999787</v>
      </c>
      <c r="Y96" s="9">
        <v>12775.023579631277</v>
      </c>
      <c r="Z96" s="9">
        <v>13485.475187258164</v>
      </c>
      <c r="AA96" s="9">
        <v>14675.586673316873</v>
      </c>
      <c r="AB96" s="9">
        <v>15901.384804183021</v>
      </c>
      <c r="AC96" s="9">
        <v>16485.861321690478</v>
      </c>
      <c r="AD96" s="9">
        <v>17459.504287663807</v>
      </c>
      <c r="AE96" s="9">
        <v>17700.390806489118</v>
      </c>
      <c r="AF96" s="9">
        <v>19518.450776243768</v>
      </c>
      <c r="AG96" s="9">
        <v>20051.439606468717</v>
      </c>
      <c r="AH96" s="9">
        <v>21788.349615561914</v>
      </c>
      <c r="AI96" s="9">
        <v>21792.562026715539</v>
      </c>
      <c r="AJ96" s="9">
        <v>22459.626980237394</v>
      </c>
      <c r="AK96" s="9">
        <v>23409.089664444669</v>
      </c>
      <c r="AL96" s="9">
        <v>23962.844474328773</v>
      </c>
      <c r="AM96" s="9">
        <v>24572.891559232368</v>
      </c>
      <c r="AN96" s="9">
        <v>25056.31784399382</v>
      </c>
      <c r="AO96" s="9">
        <v>24831.350621444712</v>
      </c>
      <c r="AP96" s="9">
        <v>24600.742518477426</v>
      </c>
      <c r="AQ96" s="9">
        <v>24688.821140607783</v>
      </c>
      <c r="AR96" s="9">
        <v>25293.089594180368</v>
      </c>
      <c r="AS96" s="9">
        <v>25418.448364321579</v>
      </c>
      <c r="AT96" s="9">
        <v>25767.480389184973</v>
      </c>
      <c r="AU96" s="9">
        <v>26365.601018382331</v>
      </c>
      <c r="AV96" s="9">
        <v>26973.874009409839</v>
      </c>
      <c r="AW96" s="9">
        <v>27303.2884924553</v>
      </c>
      <c r="AX96" s="9">
        <v>29798.593263475239</v>
      </c>
      <c r="AY96" s="9">
        <v>31240.924655218812</v>
      </c>
      <c r="AZ96" s="9">
        <v>33183.757368490755</v>
      </c>
      <c r="BA96" s="9">
        <v>34371.124487716341</v>
      </c>
      <c r="BB96" s="9">
        <v>35868.301395932474</v>
      </c>
      <c r="BC96" s="9">
        <v>37007.124954176936</v>
      </c>
      <c r="BD96" s="9">
        <v>37264.19153356865</v>
      </c>
      <c r="BE96" s="9">
        <v>38762.965222543644</v>
      </c>
      <c r="BF96" s="9">
        <v>42995.276648324201</v>
      </c>
      <c r="BG96" s="9">
        <v>44187.746280441395</v>
      </c>
      <c r="BH96" s="9">
        <v>43954.607877719682</v>
      </c>
      <c r="BI96" s="9">
        <v>43025.590110365389</v>
      </c>
      <c r="BJ96" s="9">
        <v>44874.773500898111</v>
      </c>
      <c r="BK96" s="9">
        <v>45500.212926333814</v>
      </c>
      <c r="BL96" s="9">
        <v>44554.018385367119</v>
      </c>
      <c r="BM96" s="9">
        <v>44826.414907529281</v>
      </c>
      <c r="BN96" s="9">
        <v>45463.626630108491</v>
      </c>
      <c r="BO96" s="9">
        <v>44909.998875692982</v>
      </c>
      <c r="BP96" s="9">
        <v>46609.709939588669</v>
      </c>
      <c r="BQ96" s="9">
        <v>44603.453820176903</v>
      </c>
      <c r="BR96" s="9">
        <v>45699.088220783109</v>
      </c>
      <c r="BS96" s="9">
        <v>44046.715830240733</v>
      </c>
      <c r="BT96" s="9">
        <v>44589.441996306909</v>
      </c>
      <c r="BU96" s="9">
        <v>44753.258218067633</v>
      </c>
      <c r="BV96" s="9">
        <v>45065.413539513684</v>
      </c>
      <c r="BW96" s="9">
        <v>42145.71351391825</v>
      </c>
      <c r="BX96" s="9">
        <v>42840.913794505235</v>
      </c>
      <c r="BY96" s="9">
        <v>42798.394028141134</v>
      </c>
      <c r="BZ96" s="9">
        <v>42492.790976968368</v>
      </c>
      <c r="CA96" s="9">
        <v>43004.486658122951</v>
      </c>
      <c r="CB96" s="9">
        <v>44217.457906439755</v>
      </c>
      <c r="CC96" s="9">
        <v>44923.893822989128</v>
      </c>
      <c r="CD96" s="9">
        <v>43864.679421703055</v>
      </c>
    </row>
    <row r="97" spans="1:82">
      <c r="A97" s="8">
        <v>92</v>
      </c>
      <c r="B97" s="9">
        <v>2874.1278027805365</v>
      </c>
      <c r="C97" s="9">
        <v>2865.9790863273793</v>
      </c>
      <c r="D97" s="9">
        <v>2994.3845257746721</v>
      </c>
      <c r="E97" s="9">
        <v>3301.7072835734871</v>
      </c>
      <c r="F97" s="9">
        <v>3255.533691129388</v>
      </c>
      <c r="G97" s="9">
        <v>3453.0269910847346</v>
      </c>
      <c r="H97" s="9">
        <v>3583.2373378919374</v>
      </c>
      <c r="I97" s="9">
        <v>4046.404356268391</v>
      </c>
      <c r="J97" s="9">
        <v>4198.5217092516259</v>
      </c>
      <c r="K97" s="9">
        <v>4452.1884901154581</v>
      </c>
      <c r="L97" s="9">
        <v>4856.7887666114784</v>
      </c>
      <c r="M97" s="9">
        <v>5006.0119653520642</v>
      </c>
      <c r="N97" s="9">
        <v>5359.1718163873629</v>
      </c>
      <c r="O97" s="9">
        <v>5510.1144117320073</v>
      </c>
      <c r="P97" s="9">
        <v>5790.7120769838839</v>
      </c>
      <c r="Q97" s="9">
        <v>6412.293495309309</v>
      </c>
      <c r="R97" s="9">
        <v>6755.8799857645135</v>
      </c>
      <c r="S97" s="9">
        <v>7449.1251498772262</v>
      </c>
      <c r="T97" s="9">
        <v>7571.5433275039659</v>
      </c>
      <c r="U97" s="9">
        <v>8325.5424782997543</v>
      </c>
      <c r="V97" s="9">
        <v>8649.0707837038772</v>
      </c>
      <c r="W97" s="9">
        <v>9411.6379056485857</v>
      </c>
      <c r="X97" s="9">
        <v>10381.795720890461</v>
      </c>
      <c r="Y97" s="9">
        <v>10674.093817077821</v>
      </c>
      <c r="Z97" s="9">
        <v>11615.790801672749</v>
      </c>
      <c r="AA97" s="9">
        <v>12275.272822506602</v>
      </c>
      <c r="AB97" s="9">
        <v>13371.689187976674</v>
      </c>
      <c r="AC97" s="9">
        <v>14505.759230203152</v>
      </c>
      <c r="AD97" s="9">
        <v>15055.363439385776</v>
      </c>
      <c r="AE97" s="9">
        <v>15959.788670503505</v>
      </c>
      <c r="AF97" s="9">
        <v>16197.356998977513</v>
      </c>
      <c r="AG97" s="9">
        <v>17879.152327936408</v>
      </c>
      <c r="AH97" s="9">
        <v>18385.560289072961</v>
      </c>
      <c r="AI97" s="9">
        <v>20000.131584734667</v>
      </c>
      <c r="AJ97" s="9">
        <v>20022.195499103524</v>
      </c>
      <c r="AK97" s="9">
        <v>20655.515782820032</v>
      </c>
      <c r="AL97" s="9">
        <v>21551.132565590087</v>
      </c>
      <c r="AM97" s="9">
        <v>22079.137924294766</v>
      </c>
      <c r="AN97" s="9">
        <v>22664.959184339528</v>
      </c>
      <c r="AO97" s="9">
        <v>23131.421524951555</v>
      </c>
      <c r="AP97" s="9">
        <v>22943.185870518297</v>
      </c>
      <c r="AQ97" s="9">
        <v>22754.869410438176</v>
      </c>
      <c r="AR97" s="9">
        <v>22854.280995086869</v>
      </c>
      <c r="AS97" s="9">
        <v>23436.489227227354</v>
      </c>
      <c r="AT97" s="9">
        <v>23572.046485294632</v>
      </c>
      <c r="AU97" s="9">
        <v>23915.293954032968</v>
      </c>
      <c r="AV97" s="9">
        <v>24492.608274476705</v>
      </c>
      <c r="AW97" s="9">
        <v>25077.988882586709</v>
      </c>
      <c r="AX97" s="9">
        <v>25405.936957968981</v>
      </c>
      <c r="AY97" s="9">
        <v>27750.14132877058</v>
      </c>
      <c r="AZ97" s="9">
        <v>29117.550783375438</v>
      </c>
      <c r="BA97" s="9">
        <v>30954.879649784049</v>
      </c>
      <c r="BB97" s="9">
        <v>32086.855495858392</v>
      </c>
      <c r="BC97" s="9">
        <v>33511.975234363512</v>
      </c>
      <c r="BD97" s="9">
        <v>34600.458985451362</v>
      </c>
      <c r="BE97" s="9">
        <v>34866.639663364818</v>
      </c>
      <c r="BF97" s="9">
        <v>36298.077196824117</v>
      </c>
      <c r="BG97" s="9">
        <v>40290.368219468779</v>
      </c>
      <c r="BH97" s="9">
        <v>41436.741064327391</v>
      </c>
      <c r="BI97" s="9">
        <v>41251.01313454847</v>
      </c>
      <c r="BJ97" s="9">
        <v>40404.124990592667</v>
      </c>
      <c r="BK97" s="9">
        <v>42173.780685420701</v>
      </c>
      <c r="BL97" s="9">
        <v>42788.132994391628</v>
      </c>
      <c r="BM97" s="9">
        <v>41924.99163897994</v>
      </c>
      <c r="BN97" s="9">
        <v>42214.346583484497</v>
      </c>
      <c r="BO97" s="9">
        <v>42843.358906481124</v>
      </c>
      <c r="BP97" s="9">
        <v>42348.499753940079</v>
      </c>
      <c r="BQ97" s="9">
        <v>43983.248952591959</v>
      </c>
      <c r="BR97" s="9">
        <v>42115.408903776115</v>
      </c>
      <c r="BS97" s="9">
        <v>43179.000763386386</v>
      </c>
      <c r="BT97" s="9">
        <v>41646.831673231587</v>
      </c>
      <c r="BU97" s="9">
        <v>42181.36666842721</v>
      </c>
      <c r="BV97" s="9">
        <v>42365.95994461287</v>
      </c>
      <c r="BW97" s="9">
        <v>42689.509431202634</v>
      </c>
      <c r="BX97" s="9">
        <v>39945.163294473998</v>
      </c>
      <c r="BY97" s="9">
        <v>40631.375776747111</v>
      </c>
      <c r="BZ97" s="9">
        <v>40614.990454033454</v>
      </c>
      <c r="CA97" s="9">
        <v>40348.046485714833</v>
      </c>
      <c r="CB97" s="9">
        <v>40856.896341135878</v>
      </c>
      <c r="CC97" s="9">
        <v>42031.479994216716</v>
      </c>
      <c r="CD97" s="9">
        <v>42727.172445888646</v>
      </c>
    </row>
    <row r="98" spans="1:82">
      <c r="A98" s="8">
        <v>93</v>
      </c>
      <c r="B98" s="9">
        <v>2395.3370418636896</v>
      </c>
      <c r="C98" s="9">
        <v>2395.9701707081176</v>
      </c>
      <c r="D98" s="9">
        <v>2388.4841805876258</v>
      </c>
      <c r="E98" s="9">
        <v>2619.3916060606271</v>
      </c>
      <c r="F98" s="9">
        <v>2892.4608614177123</v>
      </c>
      <c r="G98" s="9">
        <v>2856.5953783979371</v>
      </c>
      <c r="H98" s="9">
        <v>3034.7030529918079</v>
      </c>
      <c r="I98" s="9">
        <v>3152.9767012614379</v>
      </c>
      <c r="J98" s="9">
        <v>3566.0005789544757</v>
      </c>
      <c r="K98" s="9">
        <v>3705.8881300288508</v>
      </c>
      <c r="L98" s="9">
        <v>3934.8749180141172</v>
      </c>
      <c r="M98" s="9">
        <v>4297.4910081709422</v>
      </c>
      <c r="N98" s="9">
        <v>4435.8964355741828</v>
      </c>
      <c r="O98" s="9">
        <v>4755.2352567844246</v>
      </c>
      <c r="P98" s="9">
        <v>4896.2382484715872</v>
      </c>
      <c r="Q98" s="9">
        <v>5153.0572543819453</v>
      </c>
      <c r="R98" s="9">
        <v>5714.0842909586263</v>
      </c>
      <c r="S98" s="9">
        <v>6027.0655693282797</v>
      </c>
      <c r="T98" s="9">
        <v>6654.7894210884251</v>
      </c>
      <c r="U98" s="9">
        <v>6772.9445394964296</v>
      </c>
      <c r="V98" s="9">
        <v>7457.14161181079</v>
      </c>
      <c r="W98" s="9">
        <v>7756.6267358948835</v>
      </c>
      <c r="X98" s="9">
        <v>8452.6786441581444</v>
      </c>
      <c r="Y98" s="9">
        <v>9334.8445586831331</v>
      </c>
      <c r="Z98" s="9">
        <v>9609.0593997093547</v>
      </c>
      <c r="AA98" s="9">
        <v>10469.9449074121</v>
      </c>
      <c r="AB98" s="9">
        <v>11077.588881034178</v>
      </c>
      <c r="AC98" s="9">
        <v>12079.961167731075</v>
      </c>
      <c r="AD98" s="9">
        <v>13121.249460165049</v>
      </c>
      <c r="AE98" s="9">
        <v>13634.514242853469</v>
      </c>
      <c r="AF98" s="9">
        <v>14468.691642931408</v>
      </c>
      <c r="AG98" s="9">
        <v>14701.145619851803</v>
      </c>
      <c r="AH98" s="9">
        <v>16245.467140757155</v>
      </c>
      <c r="AI98" s="9">
        <v>16723.582522760691</v>
      </c>
      <c r="AJ98" s="9">
        <v>18213.806600432308</v>
      </c>
      <c r="AK98" s="9">
        <v>18252.002753664849</v>
      </c>
      <c r="AL98" s="9">
        <v>18849.574602339271</v>
      </c>
      <c r="AM98" s="9">
        <v>19689.038098142366</v>
      </c>
      <c r="AN98" s="9">
        <v>20189.660632103751</v>
      </c>
      <c r="AO98" s="9">
        <v>20748.807843562285</v>
      </c>
      <c r="AP98" s="9">
        <v>21196.364618396176</v>
      </c>
      <c r="AQ98" s="9">
        <v>21043.34733805163</v>
      </c>
      <c r="AR98" s="9">
        <v>20895.09098423363</v>
      </c>
      <c r="AS98" s="9">
        <v>21004.439551822339</v>
      </c>
      <c r="AT98" s="9">
        <v>21562.241852322244</v>
      </c>
      <c r="AU98" s="9">
        <v>21706.443128384308</v>
      </c>
      <c r="AV98" s="9">
        <v>22042.190036226406</v>
      </c>
      <c r="AW98" s="9">
        <v>22596.466303447603</v>
      </c>
      <c r="AX98" s="9">
        <v>23156.971868093602</v>
      </c>
      <c r="AY98" s="9">
        <v>23481.561531621657</v>
      </c>
      <c r="AZ98" s="9">
        <v>25670.666313574649</v>
      </c>
      <c r="BA98" s="9">
        <v>26959.97116620903</v>
      </c>
      <c r="BB98" s="9">
        <v>28687.817014236822</v>
      </c>
      <c r="BC98" s="9">
        <v>29761.526451736521</v>
      </c>
      <c r="BD98" s="9">
        <v>31111.014906393822</v>
      </c>
      <c r="BE98" s="9">
        <v>32146.377398904031</v>
      </c>
      <c r="BF98" s="9">
        <v>32419.855249463122</v>
      </c>
      <c r="BG98" s="9">
        <v>33780.20738954332</v>
      </c>
      <c r="BH98" s="9">
        <v>37525.118019284761</v>
      </c>
      <c r="BI98" s="9">
        <v>38622.237737380827</v>
      </c>
      <c r="BJ98" s="9">
        <v>38482.366408417474</v>
      </c>
      <c r="BK98" s="9">
        <v>37717.929626476587</v>
      </c>
      <c r="BL98" s="9">
        <v>39403.462566226743</v>
      </c>
      <c r="BM98" s="9">
        <v>40004.678634133219</v>
      </c>
      <c r="BN98" s="9">
        <v>39224.966520037822</v>
      </c>
      <c r="BO98" s="9">
        <v>39529.140307725218</v>
      </c>
      <c r="BP98" s="9">
        <v>40147.666039829142</v>
      </c>
      <c r="BQ98" s="9">
        <v>39711.45080485721</v>
      </c>
      <c r="BR98" s="9">
        <v>41276.934350375537</v>
      </c>
      <c r="BS98" s="9">
        <v>39550.080039951645</v>
      </c>
      <c r="BT98" s="9">
        <v>40578.58118077246</v>
      </c>
      <c r="BU98" s="9">
        <v>39168.344301100253</v>
      </c>
      <c r="BV98" s="9">
        <v>39693.262632318809</v>
      </c>
      <c r="BW98" s="9">
        <v>39897.186940621868</v>
      </c>
      <c r="BX98" s="9">
        <v>40230.583893256407</v>
      </c>
      <c r="BY98" s="9">
        <v>37666.477295807308</v>
      </c>
      <c r="BZ98" s="9">
        <v>38341.473141600203</v>
      </c>
      <c r="CA98" s="9">
        <v>38350.656830378604</v>
      </c>
      <c r="CB98" s="9">
        <v>38122.38186502691</v>
      </c>
      <c r="CC98" s="9">
        <v>38626.880816898913</v>
      </c>
      <c r="CD98" s="9">
        <v>39760.331108674</v>
      </c>
    </row>
    <row r="99" spans="1:82">
      <c r="A99" s="8">
        <v>94</v>
      </c>
      <c r="B99" s="9">
        <v>1751.0227559364992</v>
      </c>
      <c r="C99" s="9">
        <v>1965.9445829771148</v>
      </c>
      <c r="D99" s="9">
        <v>1957.5315765196365</v>
      </c>
      <c r="E99" s="9">
        <v>2060.9755307767714</v>
      </c>
      <c r="F99" s="9">
        <v>2263.6013539768419</v>
      </c>
      <c r="G99" s="9">
        <v>2503.5644348850651</v>
      </c>
      <c r="H99" s="9">
        <v>2476.8101496796139</v>
      </c>
      <c r="I99" s="9">
        <v>2635.7515263585556</v>
      </c>
      <c r="J99" s="9">
        <v>2742.15264907449</v>
      </c>
      <c r="K99" s="9">
        <v>3106.5090611218047</v>
      </c>
      <c r="L99" s="9">
        <v>3233.8531967622348</v>
      </c>
      <c r="M99" s="9">
        <v>3438.5259114514292</v>
      </c>
      <c r="N99" s="9">
        <v>3760.2402867288483</v>
      </c>
      <c r="O99" s="9">
        <v>3887.3790453397041</v>
      </c>
      <c r="P99" s="9">
        <v>4173.3290749608968</v>
      </c>
      <c r="Q99" s="9">
        <v>4303.7893317682247</v>
      </c>
      <c r="R99" s="9">
        <v>4536.6404899339923</v>
      </c>
      <c r="S99" s="9">
        <v>5038.0843424206569</v>
      </c>
      <c r="T99" s="9">
        <v>5320.6281024975169</v>
      </c>
      <c r="U99" s="9">
        <v>5883.6209628152883</v>
      </c>
      <c r="V99" s="9">
        <v>5996.5211188652211</v>
      </c>
      <c r="W99" s="9">
        <v>6611.6221672857664</v>
      </c>
      <c r="X99" s="9">
        <v>6886.4983808725483</v>
      </c>
      <c r="Y99" s="9">
        <v>7516.1034627616227</v>
      </c>
      <c r="Z99" s="9">
        <v>8311.0511578109308</v>
      </c>
      <c r="AA99" s="9">
        <v>8566.2301228237266</v>
      </c>
      <c r="AB99" s="9">
        <v>9346.389097812913</v>
      </c>
      <c r="AC99" s="9">
        <v>9901.6421020510861</v>
      </c>
      <c r="AD99" s="9">
        <v>10810.242818426894</v>
      </c>
      <c r="AE99" s="9">
        <v>11758.300098491678</v>
      </c>
      <c r="AF99" s="9">
        <v>12233.91953412709</v>
      </c>
      <c r="AG99" s="9">
        <v>12997.21649351781</v>
      </c>
      <c r="AH99" s="9">
        <v>13222.672217535033</v>
      </c>
      <c r="AI99" s="9">
        <v>14629.171397616741</v>
      </c>
      <c r="AJ99" s="9">
        <v>15077.338106214593</v>
      </c>
      <c r="AK99" s="9">
        <v>16441.931460604646</v>
      </c>
      <c r="AL99" s="9">
        <v>16494.261472995022</v>
      </c>
      <c r="AM99" s="9">
        <v>17054.158440013482</v>
      </c>
      <c r="AN99" s="9">
        <v>17835.366198974491</v>
      </c>
      <c r="AO99" s="9">
        <v>18306.972332336318</v>
      </c>
      <c r="AP99" s="9">
        <v>18836.982999294778</v>
      </c>
      <c r="AQ99" s="9">
        <v>19263.621300554714</v>
      </c>
      <c r="AR99" s="9">
        <v>19143.889202336661</v>
      </c>
      <c r="AS99" s="9">
        <v>19033.009152073384</v>
      </c>
      <c r="AT99" s="9">
        <v>19150.645616577949</v>
      </c>
      <c r="AU99" s="9">
        <v>19681.642899813814</v>
      </c>
      <c r="AV99" s="9">
        <v>19832.683050657477</v>
      </c>
      <c r="AW99" s="9">
        <v>20159.05667101968</v>
      </c>
      <c r="AX99" s="9">
        <v>20687.985998811528</v>
      </c>
      <c r="AY99" s="9">
        <v>21221.565181078586</v>
      </c>
      <c r="AZ99" s="9">
        <v>21540.706941384502</v>
      </c>
      <c r="BA99" s="9">
        <v>23571.330526574679</v>
      </c>
      <c r="BB99" s="9">
        <v>24779.521083871405</v>
      </c>
      <c r="BC99" s="9">
        <v>26394.21524444126</v>
      </c>
      <c r="BD99" s="9">
        <v>27406.819129824689</v>
      </c>
      <c r="BE99" s="9">
        <v>28677.200029897722</v>
      </c>
      <c r="BF99" s="9">
        <v>29656.644519200039</v>
      </c>
      <c r="BG99" s="9">
        <v>29935.285717524297</v>
      </c>
      <c r="BH99" s="9">
        <v>31220.833437476052</v>
      </c>
      <c r="BI99" s="9">
        <v>34711.81010570057</v>
      </c>
      <c r="BJ99" s="9">
        <v>35756.414329614759</v>
      </c>
      <c r="BK99" s="9">
        <v>35660.305335307872</v>
      </c>
      <c r="BL99" s="9">
        <v>34977.995963624613</v>
      </c>
      <c r="BM99" s="9">
        <v>36574.808967195371</v>
      </c>
      <c r="BN99" s="9">
        <v>37160.57744359495</v>
      </c>
      <c r="BO99" s="9">
        <v>36464.039297542098</v>
      </c>
      <c r="BP99" s="9">
        <v>36780.492507124989</v>
      </c>
      <c r="BQ99" s="9">
        <v>37385.958667890191</v>
      </c>
      <c r="BR99" s="9">
        <v>37007.749007087084</v>
      </c>
      <c r="BS99" s="9">
        <v>38499.553432129134</v>
      </c>
      <c r="BT99" s="9">
        <v>36915.499906369645</v>
      </c>
      <c r="BU99" s="9">
        <v>37905.650555851375</v>
      </c>
      <c r="BV99" s="9">
        <v>36618.392500975417</v>
      </c>
      <c r="BW99" s="9">
        <v>37132.02823237759</v>
      </c>
      <c r="BX99" s="9">
        <v>37353.464628719536</v>
      </c>
      <c r="BY99" s="9">
        <v>37694.826938500744</v>
      </c>
      <c r="BZ99" s="9">
        <v>35315.134858428777</v>
      </c>
      <c r="CA99" s="9">
        <v>35976.415698573022</v>
      </c>
      <c r="CB99" s="9">
        <v>36010.271839089517</v>
      </c>
      <c r="CC99" s="9">
        <v>35820.327412355728</v>
      </c>
      <c r="CD99" s="9">
        <v>36318.714718597119</v>
      </c>
    </row>
    <row r="100" spans="1:82">
      <c r="A100" s="8">
        <v>95</v>
      </c>
      <c r="B100" s="9">
        <v>1325.9057557470123</v>
      </c>
      <c r="C100" s="9">
        <v>1411.6188699525637</v>
      </c>
      <c r="D100" s="9">
        <v>1570.3419433932559</v>
      </c>
      <c r="E100" s="9">
        <v>1662.5791417965106</v>
      </c>
      <c r="F100" s="9">
        <v>1754.4441514008695</v>
      </c>
      <c r="G100" s="9">
        <v>1930.0901053235789</v>
      </c>
      <c r="H100" s="9">
        <v>2138.3982544267424</v>
      </c>
      <c r="I100" s="9">
        <v>2119.5043235730031</v>
      </c>
      <c r="J100" s="9">
        <v>2259.6900578081113</v>
      </c>
      <c r="K100" s="9">
        <v>2354.3856211866678</v>
      </c>
      <c r="L100" s="9">
        <v>2671.9990771480807</v>
      </c>
      <c r="M100" s="9">
        <v>2786.6184507217686</v>
      </c>
      <c r="N100" s="9">
        <v>2967.559381488717</v>
      </c>
      <c r="O100" s="9">
        <v>3249.8084885642411</v>
      </c>
      <c r="P100" s="9">
        <v>3365.3402398631788</v>
      </c>
      <c r="Q100" s="9">
        <v>3618.6310468788042</v>
      </c>
      <c r="R100" s="9">
        <v>3738.0449213072152</v>
      </c>
      <c r="S100" s="9">
        <v>3946.956604355908</v>
      </c>
      <c r="T100" s="9">
        <v>4390.3159193856491</v>
      </c>
      <c r="U100" s="9">
        <v>4642.8355560041127</v>
      </c>
      <c r="V100" s="9">
        <v>5142.4542450777199</v>
      </c>
      <c r="W100" s="9">
        <v>5249.1361261233596</v>
      </c>
      <c r="X100" s="9">
        <v>5796.4363870917605</v>
      </c>
      <c r="Y100" s="9">
        <v>6046.3258492525529</v>
      </c>
      <c r="Z100" s="9">
        <v>6610.1171685920544</v>
      </c>
      <c r="AA100" s="9">
        <v>7319.3366528249371</v>
      </c>
      <c r="AB100" s="9">
        <v>7554.6440283087213</v>
      </c>
      <c r="AC100" s="9">
        <v>8254.8113225959605</v>
      </c>
      <c r="AD100" s="9">
        <v>8757.5116559190446</v>
      </c>
      <c r="AE100" s="9">
        <v>9573.338732393624</v>
      </c>
      <c r="AF100" s="9">
        <v>10428.439435706086</v>
      </c>
      <c r="AG100" s="9">
        <v>10865.342431920053</v>
      </c>
      <c r="AH100" s="9">
        <v>11557.619800796565</v>
      </c>
      <c r="AI100" s="9">
        <v>11774.155024579395</v>
      </c>
      <c r="AJ100" s="9">
        <v>13043.508342900088</v>
      </c>
      <c r="AK100" s="9">
        <v>13460.194476764318</v>
      </c>
      <c r="AL100" s="9">
        <v>14698.766312515329</v>
      </c>
      <c r="AM100" s="9">
        <v>14762.976375957634</v>
      </c>
      <c r="AN100" s="9">
        <v>15283.428608339935</v>
      </c>
      <c r="AO100" s="9">
        <v>16004.587429994937</v>
      </c>
      <c r="AP100" s="9">
        <v>16445.605183091793</v>
      </c>
      <c r="AQ100" s="9">
        <v>16944.078352591539</v>
      </c>
      <c r="AR100" s="9">
        <v>17347.771335400197</v>
      </c>
      <c r="AS100" s="9">
        <v>17258.966000967357</v>
      </c>
      <c r="AT100" s="9">
        <v>17182.327737462223</v>
      </c>
      <c r="AU100" s="9">
        <v>17306.365534714634</v>
      </c>
      <c r="AV100" s="9">
        <v>17808.170650188797</v>
      </c>
      <c r="AW100" s="9">
        <v>17964.011490743305</v>
      </c>
      <c r="AX100" s="9">
        <v>18279.018021446442</v>
      </c>
      <c r="AY100" s="9">
        <v>18780.272904714715</v>
      </c>
      <c r="AZ100" s="9">
        <v>19284.861126875207</v>
      </c>
      <c r="BA100" s="9">
        <v>19596.298901611597</v>
      </c>
      <c r="BB100" s="9">
        <v>21465.894381070582</v>
      </c>
      <c r="BC100" s="9">
        <v>22590.258259557515</v>
      </c>
      <c r="BD100" s="9">
        <v>24088.60910826231</v>
      </c>
      <c r="BE100" s="9">
        <v>25037.400997806995</v>
      </c>
      <c r="BF100" s="9">
        <v>26225.4185017854</v>
      </c>
      <c r="BG100" s="9">
        <v>27146.22047055835</v>
      </c>
      <c r="BH100" s="9">
        <v>27427.584371254179</v>
      </c>
      <c r="BI100" s="9">
        <v>28634.754214729059</v>
      </c>
      <c r="BJ100" s="9">
        <v>31866.39475517107</v>
      </c>
      <c r="BK100" s="9">
        <v>32855.196956273634</v>
      </c>
      <c r="BL100" s="9">
        <v>32800.174755318134</v>
      </c>
      <c r="BM100" s="9">
        <v>32198.922613281149</v>
      </c>
      <c r="BN100" s="9">
        <v>33702.546300251932</v>
      </c>
      <c r="BO100" s="9">
        <v>34270.31972887669</v>
      </c>
      <c r="BP100" s="9">
        <v>33655.964123851059</v>
      </c>
      <c r="BQ100" s="9">
        <v>33981.749850745</v>
      </c>
      <c r="BR100" s="9">
        <v>34571.319099293512</v>
      </c>
      <c r="BS100" s="9">
        <v>34249.887748515073</v>
      </c>
      <c r="BT100" s="9">
        <v>35663.590945540978</v>
      </c>
      <c r="BU100" s="9">
        <v>34223.207582331299</v>
      </c>
      <c r="BV100" s="9">
        <v>35171.586834136411</v>
      </c>
      <c r="BW100" s="9">
        <v>34007.506921364286</v>
      </c>
      <c r="BX100" s="9">
        <v>34507.963691264573</v>
      </c>
      <c r="BY100" s="9">
        <v>34744.69352609208</v>
      </c>
      <c r="BZ100" s="9">
        <v>35091.787933300271</v>
      </c>
      <c r="CA100" s="9">
        <v>32899.723879344136</v>
      </c>
      <c r="CB100" s="9">
        <v>33544.533204476422</v>
      </c>
      <c r="CC100" s="9">
        <v>33601.793634614856</v>
      </c>
      <c r="CD100" s="9">
        <v>33449.433833979121</v>
      </c>
    </row>
    <row r="101" spans="1:82">
      <c r="A101" s="8">
        <v>96</v>
      </c>
      <c r="B101" s="9">
        <v>1031.3911062096427</v>
      </c>
      <c r="C101" s="9">
        <v>1057.9219159320994</v>
      </c>
      <c r="D101" s="9">
        <v>1115.2948545700042</v>
      </c>
      <c r="E101" s="9">
        <v>1310.8021046173121</v>
      </c>
      <c r="F101" s="9">
        <v>1391.0334896311724</v>
      </c>
      <c r="G101" s="9">
        <v>1471.4599152619269</v>
      </c>
      <c r="H101" s="9">
        <v>1621.6799414351253</v>
      </c>
      <c r="I101" s="9">
        <v>1800.0883366301064</v>
      </c>
      <c r="J101" s="9">
        <v>1787.7817556370405</v>
      </c>
      <c r="K101" s="9">
        <v>1909.82935091426</v>
      </c>
      <c r="L101" s="9">
        <v>1993.1029966555466</v>
      </c>
      <c r="M101" s="9">
        <v>2266.3535440763662</v>
      </c>
      <c r="N101" s="9">
        <v>2368.2251978146887</v>
      </c>
      <c r="O101" s="9">
        <v>2526.250706643827</v>
      </c>
      <c r="P101" s="9">
        <v>2770.8381274719868</v>
      </c>
      <c r="Q101" s="9">
        <v>2874.5607284623138</v>
      </c>
      <c r="R101" s="9">
        <v>3096.2448549047849</v>
      </c>
      <c r="S101" s="9">
        <v>3204.2417424104824</v>
      </c>
      <c r="T101" s="9">
        <v>3389.4945957648793</v>
      </c>
      <c r="U101" s="9">
        <v>3776.8323094935308</v>
      </c>
      <c r="V101" s="9">
        <v>4000.0189816096631</v>
      </c>
      <c r="W101" s="9">
        <v>4438.2351766695328</v>
      </c>
      <c r="X101" s="9">
        <v>4537.8040631432859</v>
      </c>
      <c r="Y101" s="9">
        <v>5019.2440899065059</v>
      </c>
      <c r="Z101" s="9">
        <v>5244.0043877215185</v>
      </c>
      <c r="AA101" s="9">
        <v>5743.2512296735431</v>
      </c>
      <c r="AB101" s="9">
        <v>6369.0232832105794</v>
      </c>
      <c r="AC101" s="9">
        <v>6583.7932031499131</v>
      </c>
      <c r="AD101" s="9">
        <v>7205.4406147614573</v>
      </c>
      <c r="AE101" s="9">
        <v>7655.8936624557846</v>
      </c>
      <c r="AF101" s="9">
        <v>8380.767315713807</v>
      </c>
      <c r="AG101" s="9">
        <v>9144.0241960313288</v>
      </c>
      <c r="AH101" s="9">
        <v>9541.4550484833635</v>
      </c>
      <c r="AI101" s="9">
        <v>10163.164934047705</v>
      </c>
      <c r="AJ101" s="9">
        <v>10368.882104622888</v>
      </c>
      <c r="AK101" s="9">
        <v>11502.949782429831</v>
      </c>
      <c r="AL101" s="9">
        <v>11886.828094327444</v>
      </c>
      <c r="AM101" s="9">
        <v>13000.04873721012</v>
      </c>
      <c r="AN101" s="9">
        <v>13073.672234899117</v>
      </c>
      <c r="AO101" s="9">
        <v>13553.15913443215</v>
      </c>
      <c r="AP101" s="9">
        <v>14212.901716457083</v>
      </c>
      <c r="AQ101" s="9">
        <v>14621.897589714261</v>
      </c>
      <c r="AR101" s="9">
        <v>15086.586281911601</v>
      </c>
      <c r="AS101" s="9">
        <v>15465.367497198498</v>
      </c>
      <c r="AT101" s="9">
        <v>15404.720391646988</v>
      </c>
      <c r="AU101" s="9">
        <v>15358.761174276757</v>
      </c>
      <c r="AV101" s="9">
        <v>15487.109508557285</v>
      </c>
      <c r="AW101" s="9">
        <v>15957.429730623749</v>
      </c>
      <c r="AX101" s="9">
        <v>16115.835281466236</v>
      </c>
      <c r="AY101" s="9">
        <v>16417.412685703504</v>
      </c>
      <c r="AZ101" s="9">
        <v>16888.723138164391</v>
      </c>
      <c r="BA101" s="9">
        <v>17362.315591583007</v>
      </c>
      <c r="BB101" s="9">
        <v>17663.675384509948</v>
      </c>
      <c r="BC101" s="9">
        <v>19370.769050229028</v>
      </c>
      <c r="BD101" s="9">
        <v>20409.037084724725</v>
      </c>
      <c r="BE101" s="9">
        <v>21788.520919801631</v>
      </c>
      <c r="BF101" s="9">
        <v>22671.046814007241</v>
      </c>
      <c r="BG101" s="9">
        <v>23773.813343722017</v>
      </c>
      <c r="BH101" s="9">
        <v>24633.432387243294</v>
      </c>
      <c r="BI101" s="9">
        <v>24914.802143162156</v>
      </c>
      <c r="BJ101" s="9">
        <v>26040.30887280788</v>
      </c>
      <c r="BK101" s="9">
        <v>29008.75233902732</v>
      </c>
      <c r="BL101" s="9">
        <v>29938.551838245949</v>
      </c>
      <c r="BM101" s="9">
        <v>29921.337138781091</v>
      </c>
      <c r="BN101" s="9">
        <v>29399.237783114069</v>
      </c>
      <c r="BO101" s="9">
        <v>30805.49324135375</v>
      </c>
      <c r="BP101" s="9">
        <v>31352.538016716851</v>
      </c>
      <c r="BQ101" s="9">
        <v>30818.542505310597</v>
      </c>
      <c r="BR101" s="9">
        <v>31150.317697118931</v>
      </c>
      <c r="BS101" s="9">
        <v>31720.932184057863</v>
      </c>
      <c r="BT101" s="9">
        <v>31454.398458880321</v>
      </c>
      <c r="BU101" s="9">
        <v>32785.702659481169</v>
      </c>
      <c r="BV101" s="9">
        <v>31488.716583407768</v>
      </c>
      <c r="BW101" s="9">
        <v>32391.818293513479</v>
      </c>
      <c r="BX101" s="9">
        <v>31350.098184830989</v>
      </c>
      <c r="BY101" s="9">
        <v>31835.279235499518</v>
      </c>
      <c r="BZ101" s="9">
        <v>32084.67055447516</v>
      </c>
      <c r="CA101" s="9">
        <v>32434.911708131338</v>
      </c>
      <c r="CB101" s="9">
        <v>30432.453522767642</v>
      </c>
      <c r="CC101" s="9">
        <v>31057.805678792356</v>
      </c>
      <c r="CD101" s="9">
        <v>31136.799283355129</v>
      </c>
    </row>
    <row r="102" spans="1:82">
      <c r="A102" s="8">
        <v>97</v>
      </c>
      <c r="B102" s="9">
        <v>764.78032102684529</v>
      </c>
      <c r="C102" s="9">
        <v>811.16781838590646</v>
      </c>
      <c r="D102" s="9">
        <v>810.73326024307653</v>
      </c>
      <c r="E102" s="9">
        <v>914.22912961956251</v>
      </c>
      <c r="F102" s="9">
        <v>1076.1685927516837</v>
      </c>
      <c r="G102" s="9">
        <v>1144.8734340475855</v>
      </c>
      <c r="H102" s="9">
        <v>1214.1824139594994</v>
      </c>
      <c r="I102" s="9">
        <v>1340.7677016682158</v>
      </c>
      <c r="J102" s="9">
        <v>1491.3200431279658</v>
      </c>
      <c r="K102" s="9">
        <v>1484.3420355926669</v>
      </c>
      <c r="L102" s="9">
        <v>1589.0827015359814</v>
      </c>
      <c r="M102" s="9">
        <v>1661.3444362684518</v>
      </c>
      <c r="N102" s="9">
        <v>1893.0523630889759</v>
      </c>
      <c r="O102" s="9">
        <v>1982.3331803939759</v>
      </c>
      <c r="P102" s="9">
        <v>2118.5019895555915</v>
      </c>
      <c r="Q102" s="9">
        <v>2327.5949985164093</v>
      </c>
      <c r="R102" s="9">
        <v>2419.4711947160731</v>
      </c>
      <c r="S102" s="9">
        <v>2610.9372371296881</v>
      </c>
      <c r="T102" s="9">
        <v>2707.3112367536619</v>
      </c>
      <c r="U102" s="9">
        <v>2869.4654167640892</v>
      </c>
      <c r="V102" s="9">
        <v>3203.423106807762</v>
      </c>
      <c r="W102" s="9">
        <v>3398.2686325174918</v>
      </c>
      <c r="X102" s="9">
        <v>3777.6942238915408</v>
      </c>
      <c r="Y102" s="9">
        <v>3869.3668059858619</v>
      </c>
      <c r="Z102" s="9">
        <v>4287.5655188473347</v>
      </c>
      <c r="AA102" s="9">
        <v>4487.333168396769</v>
      </c>
      <c r="AB102" s="9">
        <v>4923.9931016692017</v>
      </c>
      <c r="AC102" s="9">
        <v>5469.4366454328974</v>
      </c>
      <c r="AD102" s="9">
        <v>5663.2265193703624</v>
      </c>
      <c r="AE102" s="9">
        <v>6208.628167371533</v>
      </c>
      <c r="AF102" s="9">
        <v>6607.6722229391562</v>
      </c>
      <c r="AG102" s="9">
        <v>7244.307353802933</v>
      </c>
      <c r="AH102" s="9">
        <v>7917.7650242104373</v>
      </c>
      <c r="AI102" s="9">
        <v>8275.3630499436622</v>
      </c>
      <c r="AJ102" s="9">
        <v>8827.6344243677486</v>
      </c>
      <c r="AK102" s="9">
        <v>9020.7346757456235</v>
      </c>
      <c r="AL102" s="9">
        <v>10022.689151112361</v>
      </c>
      <c r="AM102" s="9">
        <v>10372.722551592904</v>
      </c>
      <c r="AN102" s="9">
        <v>11362.470855398375</v>
      </c>
      <c r="AO102" s="9">
        <v>11442.890063954193</v>
      </c>
      <c r="AP102" s="9">
        <v>11880.238777542037</v>
      </c>
      <c r="AQ102" s="9">
        <v>12477.74246381702</v>
      </c>
      <c r="AR102" s="9">
        <v>12853.505887168496</v>
      </c>
      <c r="AS102" s="9">
        <v>13282.42150314189</v>
      </c>
      <c r="AT102" s="9">
        <v>13634.471299584318</v>
      </c>
      <c r="AU102" s="9">
        <v>13598.843309404197</v>
      </c>
      <c r="AV102" s="9">
        <v>13579.623931720085</v>
      </c>
      <c r="AW102" s="9">
        <v>13710.038145539571</v>
      </c>
      <c r="AX102" s="9">
        <v>14146.771213200485</v>
      </c>
      <c r="AY102" s="9">
        <v>14305.360816304968</v>
      </c>
      <c r="AZ102" s="9">
        <v>14591.446467375721</v>
      </c>
      <c r="BA102" s="9">
        <v>15030.690245153182</v>
      </c>
      <c r="BB102" s="9">
        <v>15471.427408783713</v>
      </c>
      <c r="BC102" s="9">
        <v>15760.283398677124</v>
      </c>
      <c r="BD102" s="9">
        <v>17304.707292695501</v>
      </c>
      <c r="BE102" s="9">
        <v>18255.207865018969</v>
      </c>
      <c r="BF102" s="9">
        <v>19514.166422136932</v>
      </c>
      <c r="BG102" s="9">
        <v>20328.357009779967</v>
      </c>
      <c r="BH102" s="9">
        <v>21343.514441593743</v>
      </c>
      <c r="BI102" s="9">
        <v>22139.72021502662</v>
      </c>
      <c r="BJ102" s="9">
        <v>22418.155172217797</v>
      </c>
      <c r="BK102" s="9">
        <v>23459.161246707048</v>
      </c>
      <c r="BL102" s="9">
        <v>26162.479994157831</v>
      </c>
      <c r="BM102" s="9">
        <v>27030.291335061331</v>
      </c>
      <c r="BN102" s="9">
        <v>27047.008020534751</v>
      </c>
      <c r="BO102" s="9">
        <v>26601.259331198249</v>
      </c>
      <c r="BP102" s="9">
        <v>27906.442502398968</v>
      </c>
      <c r="BQ102" s="9">
        <v>28429.90894379979</v>
      </c>
      <c r="BR102" s="9">
        <v>27973.548762978782</v>
      </c>
      <c r="BS102" s="9">
        <v>28307.611422281239</v>
      </c>
      <c r="BT102" s="9">
        <v>28856.058504754921</v>
      </c>
      <c r="BU102" s="9">
        <v>28641.844669637459</v>
      </c>
      <c r="BV102" s="9">
        <v>29886.73325938667</v>
      </c>
      <c r="BW102" s="9">
        <v>28731.550620213769</v>
      </c>
      <c r="BX102" s="9">
        <v>29585.88117429868</v>
      </c>
      <c r="BY102" s="9">
        <v>28664.532985399623</v>
      </c>
      <c r="BZ102" s="9">
        <v>29132.186854993102</v>
      </c>
      <c r="CA102" s="9">
        <v>29391.20121712971</v>
      </c>
      <c r="CB102" s="9">
        <v>29741.670045917559</v>
      </c>
      <c r="CC102" s="9">
        <v>27929.291006229141</v>
      </c>
      <c r="CD102" s="9">
        <v>28532.019664304418</v>
      </c>
    </row>
    <row r="103" spans="1:82">
      <c r="A103" s="8">
        <v>98</v>
      </c>
      <c r="B103" s="9">
        <v>996.60555684057067</v>
      </c>
      <c r="C103" s="9">
        <v>591.82676726541035</v>
      </c>
      <c r="D103" s="9">
        <v>610.5947603548542</v>
      </c>
      <c r="E103" s="9">
        <v>650.79631869615037</v>
      </c>
      <c r="F103" s="9">
        <v>735.79098153363998</v>
      </c>
      <c r="G103" s="9">
        <v>867.6795658358833</v>
      </c>
      <c r="H103" s="9">
        <v>925.50679628615467</v>
      </c>
      <c r="I103" s="9">
        <v>984.20300301741668</v>
      </c>
      <c r="J103" s="9">
        <v>1089.1520879344389</v>
      </c>
      <c r="K103" s="9">
        <v>1214.1473432070557</v>
      </c>
      <c r="L103" s="9">
        <v>1211.2921416813892</v>
      </c>
      <c r="M103" s="9">
        <v>1299.7662747643581</v>
      </c>
      <c r="N103" s="9">
        <v>1361.5557199916962</v>
      </c>
      <c r="O103" s="9">
        <v>1554.9402895032329</v>
      </c>
      <c r="P103" s="9">
        <v>1631.9806827652569</v>
      </c>
      <c r="Q103" s="9">
        <v>1747.5893954518197</v>
      </c>
      <c r="R103" s="9">
        <v>1923.6946993023585</v>
      </c>
      <c r="S103" s="9">
        <v>2003.8725609790845</v>
      </c>
      <c r="T103" s="9">
        <v>2166.8411386137259</v>
      </c>
      <c r="U103" s="9">
        <v>2251.577335802122</v>
      </c>
      <c r="V103" s="9">
        <v>2391.4878545375186</v>
      </c>
      <c r="W103" s="9">
        <v>2675.2705434368809</v>
      </c>
      <c r="X103" s="9">
        <v>2843.0761124320229</v>
      </c>
      <c r="Y103" s="9">
        <v>3166.957345288426</v>
      </c>
      <c r="Z103" s="9">
        <v>3250.1038319699969</v>
      </c>
      <c r="AA103" s="9">
        <v>3608.3593658174491</v>
      </c>
      <c r="AB103" s="9">
        <v>3783.583877612532</v>
      </c>
      <c r="AC103" s="9">
        <v>4160.3257895814495</v>
      </c>
      <c r="AD103" s="9">
        <v>4629.4063509593952</v>
      </c>
      <c r="AE103" s="9">
        <v>4802.0454647493107</v>
      </c>
      <c r="AF103" s="9">
        <v>5274.3096860731566</v>
      </c>
      <c r="AG103" s="9">
        <v>5623.362638728584</v>
      </c>
      <c r="AH103" s="9">
        <v>6175.4028051790556</v>
      </c>
      <c r="AI103" s="9">
        <v>6762.0961211693939</v>
      </c>
      <c r="AJ103" s="9">
        <v>7079.9664048562345</v>
      </c>
      <c r="AK103" s="9">
        <v>7564.6663457150962</v>
      </c>
      <c r="AL103" s="9">
        <v>7743.5301166378658</v>
      </c>
      <c r="AM103" s="9">
        <v>8617.9337144630117</v>
      </c>
      <c r="AN103" s="9">
        <v>8933.4584243155077</v>
      </c>
      <c r="AO103" s="9">
        <v>9802.929006561084</v>
      </c>
      <c r="AP103" s="9">
        <v>9887.4539190096257</v>
      </c>
      <c r="AQ103" s="9">
        <v>10281.93547597229</v>
      </c>
      <c r="AR103" s="9">
        <v>10817.032583531174</v>
      </c>
      <c r="AS103" s="9">
        <v>11158.660170730649</v>
      </c>
      <c r="AT103" s="9">
        <v>11550.182648264936</v>
      </c>
      <c r="AU103" s="9">
        <v>11873.920681307824</v>
      </c>
      <c r="AV103" s="9">
        <v>11859.867553734191</v>
      </c>
      <c r="AW103" s="9">
        <v>11863.157674821921</v>
      </c>
      <c r="AX103" s="9">
        <v>11993.304801701341</v>
      </c>
      <c r="AY103" s="9">
        <v>12394.643428230651</v>
      </c>
      <c r="AZ103" s="9">
        <v>12550.961331027109</v>
      </c>
      <c r="BA103" s="9">
        <v>12819.570870155188</v>
      </c>
      <c r="BB103" s="9">
        <v>13224.872985475009</v>
      </c>
      <c r="BC103" s="9">
        <v>13631.132806311698</v>
      </c>
      <c r="BD103" s="9">
        <v>13905.088878386043</v>
      </c>
      <c r="BE103" s="9">
        <v>15288.182318953408</v>
      </c>
      <c r="BF103" s="9">
        <v>16149.991030691062</v>
      </c>
      <c r="BG103" s="9">
        <v>17287.818429383828</v>
      </c>
      <c r="BH103" s="9">
        <v>18032.123042660474</v>
      </c>
      <c r="BI103" s="9">
        <v>18958.005045637834</v>
      </c>
      <c r="BJ103" s="9">
        <v>19689.006697526602</v>
      </c>
      <c r="BK103" s="9">
        <v>19961.416073403027</v>
      </c>
      <c r="BL103" s="9">
        <v>20915.696915242908</v>
      </c>
      <c r="BM103" s="9">
        <v>23354.251321669348</v>
      </c>
      <c r="BN103" s="9">
        <v>24157.443509474979</v>
      </c>
      <c r="BO103" s="9">
        <v>24203.663024266898</v>
      </c>
      <c r="BP103" s="9">
        <v>23830.535981268797</v>
      </c>
      <c r="BQ103" s="9">
        <v>25031.612061141175</v>
      </c>
      <c r="BR103" s="9">
        <v>25528.619833159762</v>
      </c>
      <c r="BS103" s="9">
        <v>25146.231206186632</v>
      </c>
      <c r="BT103" s="9">
        <v>25478.588196980061</v>
      </c>
      <c r="BU103" s="9">
        <v>26001.586122757453</v>
      </c>
      <c r="BV103" s="9">
        <v>25836.402649200423</v>
      </c>
      <c r="BW103" s="9">
        <v>26991.311947628332</v>
      </c>
      <c r="BX103" s="9">
        <v>25974.877564385803</v>
      </c>
      <c r="BY103" s="9">
        <v>26777.070975030088</v>
      </c>
      <c r="BZ103" s="9">
        <v>25972.824921910324</v>
      </c>
      <c r="CA103" s="9">
        <v>26420.60164679397</v>
      </c>
      <c r="CB103" s="9">
        <v>26685.82705920919</v>
      </c>
      <c r="CC103" s="9">
        <v>27033.311661940432</v>
      </c>
      <c r="CD103" s="9">
        <v>25409.74296546058</v>
      </c>
    </row>
    <row r="104" spans="1:82">
      <c r="A104" s="8">
        <v>99</v>
      </c>
      <c r="B104" s="9">
        <v>265.61621881892955</v>
      </c>
      <c r="C104" s="9">
        <v>808.71316743899092</v>
      </c>
      <c r="D104" s="9">
        <v>447.44440262747969</v>
      </c>
      <c r="E104" s="9">
        <v>479.25276093996399</v>
      </c>
      <c r="F104" s="9">
        <v>511.96611600679557</v>
      </c>
      <c r="G104" s="9">
        <v>580.43918996631226</v>
      </c>
      <c r="H104" s="9">
        <v>685.89496497228015</v>
      </c>
      <c r="I104" s="9">
        <v>733.65026590066168</v>
      </c>
      <c r="J104" s="9">
        <v>782.41354306154494</v>
      </c>
      <c r="K104" s="9">
        <v>867.88784574106035</v>
      </c>
      <c r="L104" s="9">
        <v>969.82938009843201</v>
      </c>
      <c r="M104" s="9">
        <v>969.98224882689237</v>
      </c>
      <c r="N104" s="9">
        <v>1043.4221416890541</v>
      </c>
      <c r="O104" s="9">
        <v>1095.4040920602076</v>
      </c>
      <c r="P104" s="9">
        <v>1254.0159624698153</v>
      </c>
      <c r="Q104" s="9">
        <v>1319.3633018267583</v>
      </c>
      <c r="R104" s="9">
        <v>1415.9276054321995</v>
      </c>
      <c r="S104" s="9">
        <v>1561.8453005145204</v>
      </c>
      <c r="T104" s="9">
        <v>1630.6695732203943</v>
      </c>
      <c r="U104" s="9">
        <v>1767.1699099896591</v>
      </c>
      <c r="V104" s="9">
        <v>1840.4620566057226</v>
      </c>
      <c r="W104" s="9">
        <v>1959.2789796610996</v>
      </c>
      <c r="X104" s="9">
        <v>2196.6071831595891</v>
      </c>
      <c r="Y104" s="9">
        <v>2338.9750478690053</v>
      </c>
      <c r="Z104" s="9">
        <v>2611.1511664513378</v>
      </c>
      <c r="AA104" s="9">
        <v>2685.3328671954578</v>
      </c>
      <c r="AB104" s="9">
        <v>2987.5862622551849</v>
      </c>
      <c r="AC104" s="9">
        <v>3139.050391215208</v>
      </c>
      <c r="AD104" s="9">
        <v>3459.2420294069179</v>
      </c>
      <c r="AE104" s="9">
        <v>3856.7348184221528</v>
      </c>
      <c r="AF104" s="9">
        <v>4008.3632605850271</v>
      </c>
      <c r="AG104" s="9">
        <v>4411.4233288841497</v>
      </c>
      <c r="AH104" s="9">
        <v>4712.5034586223155</v>
      </c>
      <c r="AI104" s="9">
        <v>5184.5079928896348</v>
      </c>
      <c r="AJ104" s="9">
        <v>5688.4751917583726</v>
      </c>
      <c r="AK104" s="9">
        <v>5967.2433008841363</v>
      </c>
      <c r="AL104" s="9">
        <v>6387.0053436071412</v>
      </c>
      <c r="AM104" s="9">
        <v>6550.2740346238952</v>
      </c>
      <c r="AN104" s="9">
        <v>7303.092161118233</v>
      </c>
      <c r="AO104" s="9">
        <v>7583.891540124856</v>
      </c>
      <c r="AP104" s="9">
        <v>8337.6474678012873</v>
      </c>
      <c r="AQ104" s="9">
        <v>8423.608072098561</v>
      </c>
      <c r="AR104" s="9">
        <v>8775.0233399256831</v>
      </c>
      <c r="AS104" s="9">
        <v>9248.2933332418052</v>
      </c>
      <c r="AT104" s="9">
        <v>9555.2664133724938</v>
      </c>
      <c r="AU104" s="9">
        <v>9908.2526681867366</v>
      </c>
      <c r="AV104" s="9">
        <v>10202.430425691684</v>
      </c>
      <c r="AW104" s="9">
        <v>10206.293002824099</v>
      </c>
      <c r="AX104" s="9">
        <v>10227.68894227706</v>
      </c>
      <c r="AY104" s="9">
        <v>10355.225768918333</v>
      </c>
      <c r="AZ104" s="9">
        <v>10719.764393018706</v>
      </c>
      <c r="BA104" s="9">
        <v>10871.363175596847</v>
      </c>
      <c r="BB104" s="9">
        <v>11120.676518030414</v>
      </c>
      <c r="BC104" s="9">
        <v>11490.512441925159</v>
      </c>
      <c r="BD104" s="9">
        <v>11861.003559570345</v>
      </c>
      <c r="BE104" s="9">
        <v>12117.786957721328</v>
      </c>
      <c r="BF104" s="9">
        <v>13342.547909315814</v>
      </c>
      <c r="BG104" s="9">
        <v>14115.621428084727</v>
      </c>
      <c r="BH104" s="9">
        <v>15132.926049809608</v>
      </c>
      <c r="BI104" s="9">
        <v>15806.439169778841</v>
      </c>
      <c r="BJ104" s="9">
        <v>16642.223834648339</v>
      </c>
      <c r="BK104" s="9">
        <v>17306.794233314758</v>
      </c>
      <c r="BL104" s="9">
        <v>17570.030340590194</v>
      </c>
      <c r="BM104" s="9">
        <v>18436.135307513447</v>
      </c>
      <c r="BN104" s="9">
        <v>20612.860609636853</v>
      </c>
      <c r="BO104" s="9">
        <v>21349.298052041348</v>
      </c>
      <c r="BP104" s="9">
        <v>21420.12503144929</v>
      </c>
      <c r="BQ104" s="9">
        <v>21114.975518748626</v>
      </c>
      <c r="BR104" s="9">
        <v>22209.772547543598</v>
      </c>
      <c r="BS104" s="9">
        <v>22677.507443041693</v>
      </c>
      <c r="BT104" s="9">
        <v>22364.493208531436</v>
      </c>
      <c r="BU104" s="9">
        <v>22690.960251789445</v>
      </c>
      <c r="BV104" s="9">
        <v>23185.261404944562</v>
      </c>
      <c r="BW104" s="9">
        <v>23065.126637211644</v>
      </c>
      <c r="BX104" s="9">
        <v>24127.12440049291</v>
      </c>
      <c r="BY104" s="9">
        <v>23244.835160910516</v>
      </c>
      <c r="BZ104" s="9">
        <v>23991.781051313315</v>
      </c>
      <c r="CA104" s="9">
        <v>23300.02773717275</v>
      </c>
      <c r="CB104" s="9">
        <v>23725.541970972517</v>
      </c>
      <c r="CC104" s="9">
        <v>23993.255215068875</v>
      </c>
      <c r="CD104" s="9">
        <v>24334.315963101777</v>
      </c>
    </row>
    <row r="105" spans="1:82">
      <c r="A105" s="10" t="s">
        <v>54</v>
      </c>
      <c r="B105" s="9">
        <v>444.40709549586234</v>
      </c>
      <c r="C105" s="9">
        <v>493.13616213920551</v>
      </c>
      <c r="D105" s="9">
        <v>529.01958149116695</v>
      </c>
      <c r="E105" s="9">
        <v>301.51790778137627</v>
      </c>
      <c r="F105" s="9">
        <v>323.65179224957808</v>
      </c>
      <c r="G105" s="9">
        <v>346.29222165386147</v>
      </c>
      <c r="H105" s="9">
        <v>393.36438586074291</v>
      </c>
      <c r="I105" s="9">
        <v>465.50406973825807</v>
      </c>
      <c r="J105" s="9">
        <v>498.87859461853077</v>
      </c>
      <c r="K105" s="9">
        <v>533.09299414335396</v>
      </c>
      <c r="L105" s="9">
        <v>592.30185388670373</v>
      </c>
      <c r="M105" s="9">
        <v>662.98652917845823</v>
      </c>
      <c r="N105" s="9">
        <v>664.24972973813647</v>
      </c>
      <c r="O105" s="9">
        <v>715.777908107587</v>
      </c>
      <c r="P105" s="9">
        <v>752.57718702855459</v>
      </c>
      <c r="Q105" s="9">
        <v>862.99870798469237</v>
      </c>
      <c r="R105" s="9">
        <v>909.51176176649199</v>
      </c>
      <c r="S105" s="9">
        <v>977.57137706350397</v>
      </c>
      <c r="T105" s="9">
        <v>1079.8747829953541</v>
      </c>
      <c r="U105" s="9">
        <v>1129.2574923318243</v>
      </c>
      <c r="V105" s="9">
        <v>1225.6615272470942</v>
      </c>
      <c r="W105" s="9">
        <v>1278.5184628555317</v>
      </c>
      <c r="X105" s="9">
        <v>1363.2131871975084</v>
      </c>
      <c r="Y105" s="9">
        <v>1530.684614306173</v>
      </c>
      <c r="Z105" s="9">
        <v>1632.125673235073</v>
      </c>
      <c r="AA105" s="9">
        <v>1824.8325587770237</v>
      </c>
      <c r="AB105" s="9">
        <v>1879.4192486749721</v>
      </c>
      <c r="AC105" s="9">
        <v>2094.0139132186914</v>
      </c>
      <c r="AD105" s="9">
        <v>2203.299111880719</v>
      </c>
      <c r="AE105" s="9">
        <v>2431.7725464070973</v>
      </c>
      <c r="AF105" s="9">
        <v>2714.8639690866112</v>
      </c>
      <c r="AG105" s="9">
        <v>2825.4349303194331</v>
      </c>
      <c r="AH105" s="9">
        <v>3113.899530324883</v>
      </c>
      <c r="AI105" s="9">
        <v>3330.923921149405</v>
      </c>
      <c r="AJ105" s="9">
        <v>3669.1841496672801</v>
      </c>
      <c r="AK105" s="9">
        <v>4031.4868014900558</v>
      </c>
      <c r="AL105" s="9">
        <v>4234.6761493184358</v>
      </c>
      <c r="AM105" s="9">
        <v>4538.1369538323852</v>
      </c>
      <c r="AN105" s="9">
        <v>4660.2203166219788</v>
      </c>
      <c r="AO105" s="9">
        <v>5202.3545390665058</v>
      </c>
      <c r="AP105" s="9">
        <v>5409.0576756791816</v>
      </c>
      <c r="AQ105" s="9">
        <v>5954.4414090008904</v>
      </c>
      <c r="AR105" s="9">
        <v>6022.8564310285674</v>
      </c>
      <c r="AS105" s="9">
        <v>6281.7773265020624</v>
      </c>
      <c r="AT105" s="9">
        <v>6628.8719028948462</v>
      </c>
      <c r="AU105" s="9">
        <v>6856.3678852669418</v>
      </c>
      <c r="AV105" s="9">
        <v>7118.5294605148056</v>
      </c>
      <c r="AW105" s="9">
        <v>7338.1479194663261</v>
      </c>
      <c r="AX105" s="9">
        <v>7348.9434857074375</v>
      </c>
      <c r="AY105" s="9">
        <v>7373.6762468590878</v>
      </c>
      <c r="AZ105" s="9">
        <v>7473.3603920210426</v>
      </c>
      <c r="BA105" s="9">
        <v>7745.52815751051</v>
      </c>
      <c r="BB105" s="9">
        <v>7863.3560083855973</v>
      </c>
      <c r="BC105" s="9">
        <v>8052.1103670239227</v>
      </c>
      <c r="BD105" s="9">
        <v>8329.1277627982017</v>
      </c>
      <c r="BE105" s="9">
        <v>8606.5635912240868</v>
      </c>
      <c r="BF105" s="9">
        <v>8802.2257518482529</v>
      </c>
      <c r="BG105" s="9">
        <v>9701.7578149270739</v>
      </c>
      <c r="BH105" s="9">
        <v>10274.529175005968</v>
      </c>
      <c r="BI105" s="9">
        <v>11026.611431970152</v>
      </c>
      <c r="BJ105" s="9">
        <v>11528.576019175769</v>
      </c>
      <c r="BK105" s="9">
        <v>12150.496003530752</v>
      </c>
      <c r="BL105" s="9">
        <v>12647.385911694433</v>
      </c>
      <c r="BM105" s="9">
        <v>12851.916166691357</v>
      </c>
      <c r="BN105" s="9">
        <v>13498.817684048325</v>
      </c>
      <c r="BO105" s="9">
        <v>15106.571895372417</v>
      </c>
      <c r="BP105" s="9">
        <v>15660.408014259061</v>
      </c>
      <c r="BQ105" s="9">
        <v>15727.737444977827</v>
      </c>
      <c r="BR105" s="9">
        <v>15516.579004816856</v>
      </c>
      <c r="BS105" s="9">
        <v>16336.818833934851</v>
      </c>
      <c r="BT105" s="9">
        <v>16694.659491068272</v>
      </c>
      <c r="BU105" s="9">
        <v>16477.977254273421</v>
      </c>
      <c r="BV105" s="9">
        <v>16734.420034848212</v>
      </c>
      <c r="BW105" s="9">
        <v>17113.689247149352</v>
      </c>
      <c r="BX105" s="9">
        <v>17039.053333429198</v>
      </c>
      <c r="BY105" s="9">
        <v>17839.591187885373</v>
      </c>
      <c r="BZ105" s="9">
        <v>17200.843706458487</v>
      </c>
      <c r="CA105" s="9">
        <v>17768.625727570026</v>
      </c>
      <c r="CB105" s="9">
        <v>17271.245798488941</v>
      </c>
      <c r="CC105" s="9">
        <v>17599.046706911431</v>
      </c>
      <c r="CD105" s="11">
        <v>17812.959679625812</v>
      </c>
    </row>
    <row r="107" spans="1:82">
      <c r="AY107" s="12"/>
    </row>
  </sheetData>
  <sheetProtection algorithmName="SHA-512" hashValue="E2fsw7xqo2LvoHjSgxpJ5oSb08LpRoslCeoTDH75vjQV6IEm2NcnIyywN2zV+hXENTvzmVBeQ/dXiVnTzLHHRQ==" saltValue="eU81nDIJTEkEaahr0uafPg==" spinCount="100000" sheet="1" objects="1" scenarios="1"/>
  <mergeCells count="9">
    <mergeCell ref="AZ1:BI1"/>
    <mergeCell ref="BJ1:BS1"/>
    <mergeCell ref="BT1:CC1"/>
    <mergeCell ref="A1:A2"/>
    <mergeCell ref="B1:K1"/>
    <mergeCell ref="L1:U1"/>
    <mergeCell ref="V1:AE1"/>
    <mergeCell ref="AF1:AO1"/>
    <mergeCell ref="AP1:AY1"/>
  </mergeCells>
  <pageMargins left="0.7" right="0.7" top="0.75" bottom="0.75" header="0.3" footer="0.3"/>
  <headerFooter>
    <oddFooter>&amp;C_x000D_&amp;1#&amp;"Calibri"&amp;10&amp;K000000 Uso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EB00-D8B3-4A69-A28F-01F04CBF752E}">
  <dimension ref="A1:AZ108"/>
  <sheetViews>
    <sheetView zoomScaleNormal="100" workbookViewId="0">
      <selection activeCell="H11" sqref="H11:I11"/>
    </sheetView>
  </sheetViews>
  <sheetFormatPr baseColWidth="10" defaultColWidth="11.453125" defaultRowHeight="14.5"/>
  <cols>
    <col min="2" max="2" width="12.453125" bestFit="1" customWidth="1"/>
    <col min="3" max="3" width="12.453125" customWidth="1"/>
    <col min="35" max="35" width="11.54296875" bestFit="1" customWidth="1"/>
    <col min="36" max="36" width="11.54296875" customWidth="1"/>
    <col min="45" max="45" width="11.54296875" bestFit="1" customWidth="1"/>
    <col min="49" max="49" width="11.54296875" bestFit="1" customWidth="1"/>
    <col min="50" max="50" width="13.1796875" bestFit="1" customWidth="1"/>
    <col min="52" max="52" width="9.81640625" customWidth="1"/>
  </cols>
  <sheetData>
    <row r="1" spans="1:52">
      <c r="A1" t="s">
        <v>55</v>
      </c>
      <c r="AF1" s="13">
        <v>0.13750000000000001</v>
      </c>
      <c r="AQ1" t="s">
        <v>28</v>
      </c>
      <c r="AR1" s="14">
        <v>0.04</v>
      </c>
    </row>
    <row r="2" spans="1:52">
      <c r="B2" s="12">
        <f>NPV((1+AV15)*(1+AR1)-1,B4:B102)</f>
        <v>721674554.97892475</v>
      </c>
      <c r="J2" s="12">
        <f>SUM(J4:J102)</f>
        <v>86362880.833248332</v>
      </c>
      <c r="K2" s="12">
        <f>SUM(K4:K102)</f>
        <v>714827569.03398371</v>
      </c>
      <c r="L2" s="12">
        <f>SUM(L4:L102)</f>
        <v>1438709.2525906204</v>
      </c>
      <c r="M2" s="12"/>
      <c r="N2" s="12"/>
      <c r="O2" s="12"/>
      <c r="P2" s="12"/>
      <c r="W2" s="12">
        <f>SUM(W4:W102)</f>
        <v>128350944.79548001</v>
      </c>
      <c r="X2" s="12">
        <f>SUM(X4:X102)</f>
        <v>12030574.075075265</v>
      </c>
      <c r="Y2" s="12">
        <f>SUM(Y4:Y102)</f>
        <v>10038708.828834785</v>
      </c>
      <c r="AE2" s="12">
        <f>SUM(AE4:AE102)</f>
        <v>19091797.228955951</v>
      </c>
      <c r="AH2" s="12">
        <f>SUM(AH4:AH102)</f>
        <v>585722.48595215403</v>
      </c>
      <c r="AL2" s="12">
        <f>SUM(AL4:AL102)</f>
        <v>86251.182971393966</v>
      </c>
      <c r="AX2" s="12">
        <v>2569694</v>
      </c>
    </row>
    <row r="3" spans="1:52">
      <c r="A3" t="s">
        <v>39</v>
      </c>
      <c r="B3" t="s">
        <v>56</v>
      </c>
      <c r="C3" t="s">
        <v>57</v>
      </c>
      <c r="D3" t="s">
        <v>58</v>
      </c>
      <c r="E3" t="s">
        <v>59</v>
      </c>
      <c r="F3" t="s">
        <v>60</v>
      </c>
      <c r="G3" t="s">
        <v>61</v>
      </c>
      <c r="H3" t="s">
        <v>62</v>
      </c>
      <c r="I3" t="s">
        <v>53</v>
      </c>
      <c r="J3" t="s">
        <v>63</v>
      </c>
      <c r="K3" t="s">
        <v>64</v>
      </c>
      <c r="L3" t="s">
        <v>65</v>
      </c>
      <c r="M3" t="s">
        <v>66</v>
      </c>
      <c r="N3" t="s">
        <v>67</v>
      </c>
      <c r="O3" t="s">
        <v>68</v>
      </c>
      <c r="P3" t="s">
        <v>69</v>
      </c>
      <c r="R3" t="s">
        <v>39</v>
      </c>
      <c r="S3" t="s">
        <v>70</v>
      </c>
      <c r="T3" t="s">
        <v>71</v>
      </c>
      <c r="U3" t="s">
        <v>72</v>
      </c>
      <c r="V3" t="s">
        <v>53</v>
      </c>
      <c r="W3" t="s">
        <v>73</v>
      </c>
      <c r="X3" t="s">
        <v>74</v>
      </c>
      <c r="Y3" t="s">
        <v>75</v>
      </c>
      <c r="AA3" t="s">
        <v>39</v>
      </c>
      <c r="AB3" t="s">
        <v>76</v>
      </c>
      <c r="AC3" t="s">
        <v>77</v>
      </c>
      <c r="AD3" t="s">
        <v>78</v>
      </c>
      <c r="AE3" t="s">
        <v>79</v>
      </c>
      <c r="AF3" t="s">
        <v>80</v>
      </c>
      <c r="AG3" t="s">
        <v>81</v>
      </c>
      <c r="AH3" t="s">
        <v>82</v>
      </c>
      <c r="AI3" t="s">
        <v>83</v>
      </c>
      <c r="AJ3" t="s">
        <v>84</v>
      </c>
      <c r="AK3" t="s">
        <v>85</v>
      </c>
      <c r="AL3" t="s">
        <v>86</v>
      </c>
      <c r="AM3" t="s">
        <v>53</v>
      </c>
      <c r="AN3" t="s">
        <v>87</v>
      </c>
      <c r="AP3" t="s">
        <v>39</v>
      </c>
      <c r="AQ3" t="s">
        <v>88</v>
      </c>
      <c r="AR3" t="s">
        <v>89</v>
      </c>
      <c r="AS3" t="s">
        <v>90</v>
      </c>
      <c r="AT3" t="s">
        <v>91</v>
      </c>
      <c r="AU3" t="s">
        <v>92</v>
      </c>
      <c r="AV3" t="s">
        <v>93</v>
      </c>
      <c r="AW3" t="s">
        <v>94</v>
      </c>
      <c r="AX3" t="s">
        <v>95</v>
      </c>
      <c r="AY3" t="s">
        <v>96</v>
      </c>
      <c r="AZ3" t="s">
        <v>97</v>
      </c>
    </row>
    <row r="4" spans="1:52">
      <c r="A4">
        <v>2023</v>
      </c>
      <c r="B4" s="12">
        <v>13865776</v>
      </c>
      <c r="C4" s="12"/>
      <c r="D4" s="12">
        <v>1547433</v>
      </c>
      <c r="E4" s="15">
        <v>0.1116</v>
      </c>
      <c r="F4" s="12">
        <f t="shared" ref="F4:F35" si="0">B4*E4</f>
        <v>1547420.6016000002</v>
      </c>
      <c r="G4" s="12">
        <v>56314</v>
      </c>
      <c r="H4" s="12">
        <v>17907</v>
      </c>
      <c r="I4" s="12">
        <v>1621654</v>
      </c>
      <c r="J4" s="12">
        <f t="shared" ref="J4:J35" si="1">D4*((1+AV4)*(1+$AR$1))^($A$4-A4-1)</f>
        <v>1428311.6169001479</v>
      </c>
      <c r="K4" s="12">
        <f t="shared" ref="K4:K35" si="2">B4*((1+AV4)*(1+$AR$1))^($A$4-A4-1)</f>
        <v>12798388.646316361</v>
      </c>
      <c r="L4" s="12">
        <f t="shared" ref="L4:L35" si="3">(G4+H4)*((1+AV4)*(1+$AR$1))^($A$4-A4-1)</f>
        <v>68507.467863194004</v>
      </c>
      <c r="M4" s="12"/>
      <c r="N4" s="15">
        <v>1.5699999999999999E-2</v>
      </c>
      <c r="O4" s="12">
        <v>47463452.920000002</v>
      </c>
      <c r="P4" s="15">
        <f>B4*N4/O4</f>
        <v>4.5865327911756145E-3</v>
      </c>
      <c r="Q4" s="12"/>
      <c r="R4">
        <v>2023</v>
      </c>
      <c r="S4" s="12">
        <v>1047671</v>
      </c>
      <c r="T4" s="12">
        <v>165255</v>
      </c>
      <c r="U4" s="12">
        <v>193686</v>
      </c>
      <c r="V4" s="12">
        <v>1406612</v>
      </c>
      <c r="W4" s="12">
        <f t="shared" ref="W4:W35" si="4">S4*((1+$AV4)*(1+$AR$1))^($A$4-$A4-1)</f>
        <v>967021.29267593159</v>
      </c>
      <c r="X4" s="12">
        <f t="shared" ref="X4:X35" si="5">T4*((1+$AV4)*(1+$AR$1))^($A$4-$A4-1)</f>
        <v>152533.67108678306</v>
      </c>
      <c r="Y4" s="12">
        <f t="shared" ref="Y4:Y35" si="6">U4*((1+$AV4)*(1+$AR$1))^($A$4-$A4-1)</f>
        <v>178776.05287655236</v>
      </c>
      <c r="Z4" s="12"/>
      <c r="AA4">
        <v>2023</v>
      </c>
      <c r="AB4" s="12">
        <v>1406612</v>
      </c>
      <c r="AC4" s="12"/>
      <c r="AD4" s="12">
        <v>178532</v>
      </c>
      <c r="AE4" s="12">
        <f t="shared" ref="AE4:AE35" si="7">AD4*((1+$AV4)*(1+$AR$1))^($A$4-$A4-1)</f>
        <v>164788.60770606366</v>
      </c>
      <c r="AF4" s="12">
        <f>AB4*$AF$1*12/13</f>
        <v>178531.5230769231</v>
      </c>
      <c r="AG4" s="12">
        <v>31188</v>
      </c>
      <c r="AH4" s="12">
        <f t="shared" ref="AH4:AH35" si="8">AG4*((1+$AV4)*(1+$AR$1))^($A$4-$A4-1)</f>
        <v>28787.147946232126</v>
      </c>
      <c r="AI4" s="15">
        <f t="shared" ref="AI4:AI35" si="9">AG4/D4</f>
        <v>2.0154669055138415E-2</v>
      </c>
      <c r="AJ4" s="15">
        <f>AG4/AB4</f>
        <v>2.217242565824833E-2</v>
      </c>
      <c r="AK4" s="12">
        <v>5115</v>
      </c>
      <c r="AL4" s="12">
        <f t="shared" ref="AL4:AL35" si="10">AK4*((1+$AV4)*(1+$AR$1))^($A$4-$A4-1)</f>
        <v>4721.2473305430713</v>
      </c>
      <c r="AM4" s="12">
        <v>1621446</v>
      </c>
      <c r="AN4" s="12"/>
      <c r="AP4">
        <v>2023</v>
      </c>
      <c r="AQ4" s="12">
        <v>1621654</v>
      </c>
      <c r="AR4" s="12">
        <v>1621446</v>
      </c>
      <c r="AS4" s="12">
        <v>207</v>
      </c>
      <c r="AT4" s="12">
        <v>214321</v>
      </c>
      <c r="AU4" s="12">
        <f>(AX2+IF(AS4&gt;0,AS4/2,0))*((1+AV4)*(1+$AR$1)-1)</f>
        <v>214321.46099245962</v>
      </c>
      <c r="AV4" s="16">
        <v>4.1730900000000001E-2</v>
      </c>
      <c r="AW4" s="12">
        <v>214528</v>
      </c>
      <c r="AX4" s="12">
        <v>2784223</v>
      </c>
      <c r="AY4" s="17">
        <f>AX4/AR4</f>
        <v>1.7171234811396741</v>
      </c>
      <c r="AZ4" s="18">
        <f>((1+AV4)*(1+$AR$1))^(-1)</f>
        <v>0.92302000597127498</v>
      </c>
    </row>
    <row r="5" spans="1:52">
      <c r="A5">
        <v>2024</v>
      </c>
      <c r="B5" s="12">
        <v>14987533</v>
      </c>
      <c r="C5" s="15">
        <f>B5/B4-1</f>
        <v>8.0901133842058215E-2</v>
      </c>
      <c r="D5" s="12">
        <v>1672621</v>
      </c>
      <c r="E5" s="15">
        <v>0.1116</v>
      </c>
      <c r="F5" s="12">
        <f t="shared" si="0"/>
        <v>1672608.6828000001</v>
      </c>
      <c r="G5" s="12">
        <v>71625</v>
      </c>
      <c r="H5" s="12">
        <v>19490</v>
      </c>
      <c r="I5" s="12">
        <v>1763735</v>
      </c>
      <c r="J5" s="12">
        <f t="shared" si="1"/>
        <v>1389395.6897409894</v>
      </c>
      <c r="K5" s="12">
        <f t="shared" si="2"/>
        <v>12449690.485800931</v>
      </c>
      <c r="L5" s="12">
        <f t="shared" si="3"/>
        <v>75686.475460220958</v>
      </c>
      <c r="M5" s="15">
        <f>I5/I4-1</f>
        <v>8.7614867289816489E-2</v>
      </c>
      <c r="N5" s="15">
        <v>1.7500000000000002E-2</v>
      </c>
      <c r="O5" s="12">
        <v>50123717.329999998</v>
      </c>
      <c r="P5" s="15">
        <f t="shared" ref="P5:P15" si="11">B5*N5/O5</f>
        <v>5.2326890636066083E-3</v>
      </c>
      <c r="Q5" s="12"/>
      <c r="R5">
        <v>2024</v>
      </c>
      <c r="S5" s="12">
        <v>1154487</v>
      </c>
      <c r="T5" s="12">
        <v>175058</v>
      </c>
      <c r="U5" s="12">
        <v>208481</v>
      </c>
      <c r="V5" s="12">
        <v>1538027</v>
      </c>
      <c r="W5" s="12">
        <f t="shared" si="4"/>
        <v>958997.44273329445</v>
      </c>
      <c r="X5" s="12">
        <f t="shared" si="5"/>
        <v>145415.38737985361</v>
      </c>
      <c r="Y5" s="12">
        <f t="shared" si="6"/>
        <v>173178.86287024448</v>
      </c>
      <c r="Z5" s="12"/>
      <c r="AA5">
        <v>2024</v>
      </c>
      <c r="AB5" s="12">
        <v>1538027</v>
      </c>
      <c r="AC5" s="15">
        <f>AB5/AB4-1</f>
        <v>9.3426616579411981E-2</v>
      </c>
      <c r="AD5" s="12">
        <v>195211</v>
      </c>
      <c r="AE5" s="12">
        <f t="shared" si="7"/>
        <v>162155.8751145826</v>
      </c>
      <c r="AF5" s="12">
        <f t="shared" ref="AF5:AF68" si="12">AB5*$AF$1*12/13</f>
        <v>195211.11923076925</v>
      </c>
      <c r="AG5" s="12">
        <v>32303</v>
      </c>
      <c r="AH5" s="12">
        <f t="shared" si="8"/>
        <v>26833.125355775865</v>
      </c>
      <c r="AI5" s="15">
        <f t="shared" si="9"/>
        <v>1.9312803079717403E-2</v>
      </c>
      <c r="AJ5" s="15">
        <f t="shared" ref="AJ5:AJ68" si="13">AG5/AB5</f>
        <v>2.1002882264095492E-2</v>
      </c>
      <c r="AK5" s="12">
        <v>5240</v>
      </c>
      <c r="AL5" s="12">
        <f t="shared" si="10"/>
        <v>4352.7095583774117</v>
      </c>
      <c r="AM5" s="12">
        <v>1770781</v>
      </c>
      <c r="AN5" s="15">
        <f>AM5/AM4-1</f>
        <v>9.2099891084871155E-2</v>
      </c>
      <c r="AP5">
        <v>2024</v>
      </c>
      <c r="AQ5" s="12">
        <v>1763735</v>
      </c>
      <c r="AR5" s="12">
        <v>1770781</v>
      </c>
      <c r="AS5" s="12">
        <v>-7046</v>
      </c>
      <c r="AT5" s="12">
        <v>270626</v>
      </c>
      <c r="AU5" s="12">
        <f>(AX4+IF(AS5&gt;0,AS5/2,0))*((1+AV5)*(1+$AR$1)-1)</f>
        <v>270626.47559999989</v>
      </c>
      <c r="AV5" s="15">
        <v>5.5E-2</v>
      </c>
      <c r="AW5" s="12">
        <v>263580</v>
      </c>
      <c r="AX5" s="12">
        <v>3047803</v>
      </c>
      <c r="AY5" s="17">
        <f t="shared" ref="AY5:AY68" si="14">AX5/AR5</f>
        <v>1.7211631477862028</v>
      </c>
      <c r="AZ5" s="18">
        <f>AZ4*((1+AV5)*(1+$AR$1))^(-1)</f>
        <v>0.84125046114771695</v>
      </c>
    </row>
    <row r="6" spans="1:52">
      <c r="A6">
        <v>2025</v>
      </c>
      <c r="B6" s="12">
        <v>16267428</v>
      </c>
      <c r="C6" s="15">
        <f t="shared" ref="C6:C69" si="15">B6/B5-1</f>
        <v>8.5397309884154948E-2</v>
      </c>
      <c r="D6" s="12">
        <v>1815460</v>
      </c>
      <c r="E6" s="15">
        <v>0.1116</v>
      </c>
      <c r="F6" s="12">
        <f t="shared" si="0"/>
        <v>1815444.9648000002</v>
      </c>
      <c r="G6" s="12">
        <v>38092</v>
      </c>
      <c r="H6" s="12">
        <v>21072</v>
      </c>
      <c r="I6" s="12">
        <v>1874625</v>
      </c>
      <c r="J6" s="12">
        <f t="shared" si="1"/>
        <v>1382297.5971887948</v>
      </c>
      <c r="K6" s="12">
        <f t="shared" si="2"/>
        <v>12386076.60694354</v>
      </c>
      <c r="L6" s="12">
        <f t="shared" si="3"/>
        <v>45047.676643978855</v>
      </c>
      <c r="M6" s="15">
        <f t="shared" ref="M6:M69" si="16">I6/I5-1</f>
        <v>6.2872256886663758E-2</v>
      </c>
      <c r="N6" s="15">
        <v>1.7500000000000002E-2</v>
      </c>
      <c r="O6" s="12">
        <v>52487381.689999998</v>
      </c>
      <c r="P6" s="15">
        <f t="shared" si="11"/>
        <v>5.4237795987113957E-3</v>
      </c>
      <c r="Q6" s="12"/>
      <c r="R6">
        <v>2025</v>
      </c>
      <c r="S6" s="12">
        <v>1220118</v>
      </c>
      <c r="T6" s="12">
        <v>186537</v>
      </c>
      <c r="U6" s="12">
        <v>223501</v>
      </c>
      <c r="V6" s="12">
        <v>1630156</v>
      </c>
      <c r="W6" s="12">
        <f t="shared" si="4"/>
        <v>929002.11499388458</v>
      </c>
      <c r="X6" s="12">
        <f t="shared" si="5"/>
        <v>142029.92458484691</v>
      </c>
      <c r="Y6" s="12">
        <f t="shared" si="6"/>
        <v>170174.44354009055</v>
      </c>
      <c r="Z6" s="12"/>
      <c r="AA6">
        <v>2025</v>
      </c>
      <c r="AB6" s="12">
        <v>1630156</v>
      </c>
      <c r="AC6" s="15">
        <f t="shared" ref="AC6:AC69" si="17">AB6/AB5-1</f>
        <v>5.9900768972196206E-2</v>
      </c>
      <c r="AD6" s="12">
        <v>206904</v>
      </c>
      <c r="AE6" s="12">
        <f t="shared" si="7"/>
        <v>157537.42965901224</v>
      </c>
      <c r="AF6" s="12">
        <f t="shared" si="12"/>
        <v>206904.41538461542</v>
      </c>
      <c r="AG6" s="12">
        <v>33419</v>
      </c>
      <c r="AH6" s="12">
        <f t="shared" si="8"/>
        <v>25445.343549542446</v>
      </c>
      <c r="AI6" s="15">
        <f t="shared" si="9"/>
        <v>1.8408006786158879E-2</v>
      </c>
      <c r="AJ6" s="15">
        <f t="shared" si="13"/>
        <v>2.0500491977454918E-2</v>
      </c>
      <c r="AK6" s="12">
        <v>5365</v>
      </c>
      <c r="AL6" s="12">
        <f t="shared" si="10"/>
        <v>4084.9297747776782</v>
      </c>
      <c r="AM6" s="12">
        <v>1875844</v>
      </c>
      <c r="AN6" s="15">
        <f t="shared" ref="AN6:AN69" si="18">AM6/AM5-1</f>
        <v>5.9331447536425941E-2</v>
      </c>
      <c r="AP6">
        <v>2025</v>
      </c>
      <c r="AQ6" s="12">
        <v>1874625</v>
      </c>
      <c r="AR6" s="12">
        <v>1875844</v>
      </c>
      <c r="AS6" s="12">
        <v>-1219</v>
      </c>
      <c r="AT6" s="12">
        <v>289907</v>
      </c>
      <c r="AU6" s="12">
        <f t="shared" ref="AU6:AU69" si="19">(AX5+IF(AS6&gt;0,AS6/2,0))*((1+AV6)*(1+$AR$1)-1)</f>
        <v>289907.02135999961</v>
      </c>
      <c r="AV6" s="15">
        <f t="shared" ref="AV6:AV69" si="20">IF(AV5-0.2%&lt;3.5%,3.5%,AV5-0.2%)</f>
        <v>5.2999999999999999E-2</v>
      </c>
      <c r="AW6" s="12">
        <v>288688</v>
      </c>
      <c r="AX6" s="12">
        <v>3336491</v>
      </c>
      <c r="AY6" s="17">
        <f t="shared" si="14"/>
        <v>1.7786612319574548</v>
      </c>
      <c r="AZ6" s="18">
        <f t="shared" ref="AZ6:AZ69" si="21">AZ5*((1+AV6)*(1+$AR$1))^(-1)</f>
        <v>0.76818107709448924</v>
      </c>
    </row>
    <row r="7" spans="1:52">
      <c r="A7">
        <v>2026</v>
      </c>
      <c r="B7" s="12">
        <v>17638845</v>
      </c>
      <c r="C7" s="15">
        <f t="shared" si="15"/>
        <v>8.4304476405243634E-2</v>
      </c>
      <c r="D7" s="12">
        <v>2056712</v>
      </c>
      <c r="E7" s="15">
        <v>0.1166</v>
      </c>
      <c r="F7" s="12">
        <f t="shared" si="0"/>
        <v>2056689.3269999998</v>
      </c>
      <c r="G7" s="12">
        <v>40925</v>
      </c>
      <c r="H7" s="12">
        <v>22655</v>
      </c>
      <c r="I7" s="12">
        <v>2120292</v>
      </c>
      <c r="J7" s="12">
        <f t="shared" si="1"/>
        <v>1440884.8023264648</v>
      </c>
      <c r="K7" s="12">
        <f t="shared" si="2"/>
        <v>12357366.364902891</v>
      </c>
      <c r="L7" s="12">
        <f t="shared" si="3"/>
        <v>44542.675752325384</v>
      </c>
      <c r="M7" s="15">
        <f t="shared" si="16"/>
        <v>0.13104860972194432</v>
      </c>
      <c r="N7" s="15">
        <v>1.7500000000000002E-2</v>
      </c>
      <c r="O7" s="12">
        <v>54580574.939999998</v>
      </c>
      <c r="P7" s="15">
        <f t="shared" si="11"/>
        <v>5.6554880163744948E-3</v>
      </c>
      <c r="Q7" s="12"/>
      <c r="R7">
        <v>2026</v>
      </c>
      <c r="S7" s="12">
        <v>1314532</v>
      </c>
      <c r="T7" s="12">
        <v>199266</v>
      </c>
      <c r="U7" s="12">
        <v>239193</v>
      </c>
      <c r="V7" s="12">
        <v>1752991</v>
      </c>
      <c r="W7" s="12">
        <f t="shared" si="4"/>
        <v>920930.68012041191</v>
      </c>
      <c r="X7" s="12">
        <f t="shared" si="5"/>
        <v>139601.14543036913</v>
      </c>
      <c r="Y7" s="12">
        <f t="shared" si="6"/>
        <v>167573.07708754271</v>
      </c>
      <c r="Z7" s="12"/>
      <c r="AA7">
        <v>2026</v>
      </c>
      <c r="AB7" s="12">
        <v>1752991</v>
      </c>
      <c r="AC7" s="15">
        <f t="shared" si="17"/>
        <v>7.5351684133297736E-2</v>
      </c>
      <c r="AD7" s="12">
        <v>222495</v>
      </c>
      <c r="AE7" s="12">
        <f t="shared" si="7"/>
        <v>155874.84494359288</v>
      </c>
      <c r="AF7" s="12">
        <f t="shared" si="12"/>
        <v>222495.01153846158</v>
      </c>
      <c r="AG7" s="12">
        <v>34535</v>
      </c>
      <c r="AH7" s="12">
        <f t="shared" si="8"/>
        <v>24194.421313409202</v>
      </c>
      <c r="AI7" s="15">
        <f t="shared" si="9"/>
        <v>1.6791364080143454E-2</v>
      </c>
      <c r="AJ7" s="15">
        <f t="shared" si="13"/>
        <v>1.9700614549646861E-2</v>
      </c>
      <c r="AK7" s="12">
        <v>5489</v>
      </c>
      <c r="AL7" s="12">
        <f t="shared" si="10"/>
        <v>3845.4662976488521</v>
      </c>
      <c r="AM7" s="12">
        <v>2015510</v>
      </c>
      <c r="AN7" s="15">
        <f t="shared" si="18"/>
        <v>7.4455018647606064E-2</v>
      </c>
      <c r="AP7">
        <v>2026</v>
      </c>
      <c r="AQ7" s="12">
        <v>2120292</v>
      </c>
      <c r="AR7" s="12">
        <v>2015510</v>
      </c>
      <c r="AS7" s="12">
        <v>104782</v>
      </c>
      <c r="AT7" s="12">
        <v>315302</v>
      </c>
      <c r="AU7" s="12">
        <f t="shared" si="19"/>
        <v>315301.58128000004</v>
      </c>
      <c r="AV7" s="15">
        <f t="shared" si="20"/>
        <v>5.0999999999999997E-2</v>
      </c>
      <c r="AW7" s="12">
        <v>420083</v>
      </c>
      <c r="AX7" s="12">
        <v>3756574</v>
      </c>
      <c r="AY7" s="17">
        <f t="shared" si="14"/>
        <v>1.8638329752767289</v>
      </c>
      <c r="AZ7" s="18">
        <f t="shared" si="21"/>
        <v>0.70279319795660655</v>
      </c>
    </row>
    <row r="8" spans="1:52">
      <c r="A8">
        <v>2027</v>
      </c>
      <c r="B8" s="12">
        <v>19093084</v>
      </c>
      <c r="C8" s="15">
        <f t="shared" si="15"/>
        <v>8.2445250808655501E-2</v>
      </c>
      <c r="D8" s="12">
        <v>2226283</v>
      </c>
      <c r="E8" s="15">
        <v>0.1166</v>
      </c>
      <c r="F8" s="12">
        <f t="shared" si="0"/>
        <v>2226253.5943999998</v>
      </c>
      <c r="G8" s="12">
        <v>43757</v>
      </c>
      <c r="H8" s="12">
        <v>24237</v>
      </c>
      <c r="I8" s="12">
        <v>2294277</v>
      </c>
      <c r="J8" s="12">
        <f t="shared" si="1"/>
        <v>1440576.1904420005</v>
      </c>
      <c r="K8" s="12">
        <f t="shared" si="2"/>
        <v>12354692.648018744</v>
      </c>
      <c r="L8" s="12">
        <f t="shared" si="3"/>
        <v>43997.343326483373</v>
      </c>
      <c r="M8" s="15">
        <f t="shared" si="16"/>
        <v>8.2057094022898625E-2</v>
      </c>
      <c r="N8" s="15">
        <v>1.9099999999999999E-2</v>
      </c>
      <c r="O8" s="12">
        <v>56483511.130000003</v>
      </c>
      <c r="P8" s="15">
        <f t="shared" si="11"/>
        <v>6.4563603980048821E-3</v>
      </c>
      <c r="Q8" s="12"/>
      <c r="R8">
        <v>2027</v>
      </c>
      <c r="S8" s="12">
        <v>1428380</v>
      </c>
      <c r="T8" s="12">
        <v>213093</v>
      </c>
      <c r="U8" s="12">
        <v>255538</v>
      </c>
      <c r="V8" s="12">
        <v>1897011</v>
      </c>
      <c r="W8" s="12">
        <f t="shared" si="4"/>
        <v>924271.63074215851</v>
      </c>
      <c r="X8" s="12">
        <f t="shared" si="5"/>
        <v>137887.54715813632</v>
      </c>
      <c r="Y8" s="12">
        <f t="shared" si="6"/>
        <v>165352.72404863531</v>
      </c>
      <c r="Z8" s="12"/>
      <c r="AA8">
        <v>2027</v>
      </c>
      <c r="AB8" s="12">
        <v>1897011</v>
      </c>
      <c r="AC8" s="15">
        <f t="shared" si="17"/>
        <v>8.2156725276969489E-2</v>
      </c>
      <c r="AD8" s="12">
        <v>240774</v>
      </c>
      <c r="AE8" s="12">
        <f t="shared" si="7"/>
        <v>155799.28143793141</v>
      </c>
      <c r="AF8" s="12">
        <f t="shared" si="12"/>
        <v>240774.47307692311</v>
      </c>
      <c r="AG8" s="12">
        <v>35651</v>
      </c>
      <c r="AH8" s="12">
        <f t="shared" si="8"/>
        <v>23068.936772839643</v>
      </c>
      <c r="AI8" s="15">
        <f t="shared" si="9"/>
        <v>1.6013687388350899E-2</v>
      </c>
      <c r="AJ8" s="15">
        <f t="shared" si="13"/>
        <v>1.8793248958493124E-2</v>
      </c>
      <c r="AK8" s="12">
        <v>5614</v>
      </c>
      <c r="AL8" s="12">
        <f t="shared" si="10"/>
        <v>3632.6894348748074</v>
      </c>
      <c r="AM8" s="12">
        <v>2179050</v>
      </c>
      <c r="AN8" s="15">
        <f t="shared" si="18"/>
        <v>8.1140753456941495E-2</v>
      </c>
      <c r="AP8">
        <v>2027</v>
      </c>
      <c r="AQ8" s="12">
        <v>2294277</v>
      </c>
      <c r="AR8" s="12">
        <v>2179050</v>
      </c>
      <c r="AS8" s="12">
        <v>115227</v>
      </c>
      <c r="AT8" s="12">
        <v>346939</v>
      </c>
      <c r="AU8" s="12">
        <f t="shared" si="19"/>
        <v>346938.4949999997</v>
      </c>
      <c r="AV8" s="15">
        <f t="shared" si="20"/>
        <v>4.8999999999999995E-2</v>
      </c>
      <c r="AW8" s="12">
        <v>462165</v>
      </c>
      <c r="AX8" s="12">
        <v>4218740</v>
      </c>
      <c r="AY8" s="17">
        <f t="shared" si="14"/>
        <v>1.9360455244257819</v>
      </c>
      <c r="AZ8" s="18">
        <f t="shared" si="21"/>
        <v>0.64419703559856145</v>
      </c>
    </row>
    <row r="9" spans="1:52">
      <c r="A9">
        <v>2028</v>
      </c>
      <c r="B9" s="12">
        <v>20594781</v>
      </c>
      <c r="C9" s="15">
        <f t="shared" si="15"/>
        <v>7.8651358785202019E-2</v>
      </c>
      <c r="D9" s="12">
        <v>2401384</v>
      </c>
      <c r="E9" s="15">
        <v>0.1166</v>
      </c>
      <c r="F9" s="12">
        <f t="shared" si="0"/>
        <v>2401351.4646000001</v>
      </c>
      <c r="G9" s="12">
        <v>46590</v>
      </c>
      <c r="H9" s="12">
        <v>25820</v>
      </c>
      <c r="I9" s="12">
        <v>2473793</v>
      </c>
      <c r="J9" s="12">
        <f t="shared" si="1"/>
        <v>1440726.3088295767</v>
      </c>
      <c r="K9" s="12">
        <f t="shared" si="2"/>
        <v>12355975.891937109</v>
      </c>
      <c r="L9" s="12">
        <f t="shared" si="3"/>
        <v>43442.861292633606</v>
      </c>
      <c r="M9" s="15">
        <f t="shared" si="16"/>
        <v>7.8245129075521502E-2</v>
      </c>
      <c r="N9" s="15">
        <v>1.9099999999999999E-2</v>
      </c>
      <c r="O9" s="12">
        <v>58270648.590000004</v>
      </c>
      <c r="P9" s="15">
        <f t="shared" si="11"/>
        <v>6.750573858680298E-3</v>
      </c>
      <c r="Q9" s="12"/>
      <c r="R9">
        <v>2028</v>
      </c>
      <c r="S9" s="12">
        <v>1559366</v>
      </c>
      <c r="T9" s="12">
        <v>227993</v>
      </c>
      <c r="U9" s="12">
        <v>273148</v>
      </c>
      <c r="V9" s="12">
        <v>2060507</v>
      </c>
      <c r="W9" s="12">
        <f t="shared" si="4"/>
        <v>935552.00721514842</v>
      </c>
      <c r="X9" s="12">
        <f t="shared" si="5"/>
        <v>136785.91734140884</v>
      </c>
      <c r="Y9" s="12">
        <f t="shared" si="6"/>
        <v>163876.96003812022</v>
      </c>
      <c r="Z9" s="12"/>
      <c r="AA9">
        <v>2028</v>
      </c>
      <c r="AB9" s="12">
        <v>2060507</v>
      </c>
      <c r="AC9" s="15">
        <f t="shared" si="17"/>
        <v>8.618611067621651E-2</v>
      </c>
      <c r="AD9" s="12">
        <v>261526</v>
      </c>
      <c r="AE9" s="12">
        <f t="shared" si="7"/>
        <v>156904.26380910503</v>
      </c>
      <c r="AF9" s="12">
        <f t="shared" si="12"/>
        <v>261525.88846153847</v>
      </c>
      <c r="AG9" s="12">
        <v>36767</v>
      </c>
      <c r="AH9" s="12">
        <f t="shared" si="8"/>
        <v>22058.606285682363</v>
      </c>
      <c r="AI9" s="15">
        <f t="shared" si="9"/>
        <v>1.5310754131784005E-2</v>
      </c>
      <c r="AJ9" s="15">
        <f t="shared" si="13"/>
        <v>1.7843666631562036E-2</v>
      </c>
      <c r="AK9" s="12">
        <v>5739</v>
      </c>
      <c r="AL9" s="12">
        <f t="shared" si="10"/>
        <v>3443.1512354429533</v>
      </c>
      <c r="AM9" s="12">
        <v>2364538</v>
      </c>
      <c r="AN9" s="15">
        <f t="shared" si="18"/>
        <v>8.5123333562791226E-2</v>
      </c>
      <c r="AP9">
        <v>2028</v>
      </c>
      <c r="AQ9" s="12">
        <v>2473793</v>
      </c>
      <c r="AR9" s="12">
        <v>2364538</v>
      </c>
      <c r="AS9" s="12">
        <v>109255</v>
      </c>
      <c r="AT9" s="12">
        <v>379817</v>
      </c>
      <c r="AU9" s="12">
        <f t="shared" si="19"/>
        <v>379816.9034000003</v>
      </c>
      <c r="AV9" s="15">
        <f t="shared" si="20"/>
        <v>4.6999999999999993E-2</v>
      </c>
      <c r="AW9" s="12">
        <v>489072</v>
      </c>
      <c r="AX9" s="12">
        <v>4707812</v>
      </c>
      <c r="AY9" s="17">
        <f t="shared" si="14"/>
        <v>1.9910071227444854</v>
      </c>
      <c r="AZ9" s="18">
        <f t="shared" si="21"/>
        <v>0.59161435199338896</v>
      </c>
    </row>
    <row r="10" spans="1:52">
      <c r="A10">
        <v>2029</v>
      </c>
      <c r="B10" s="12">
        <v>22170800</v>
      </c>
      <c r="C10" s="15">
        <f t="shared" si="15"/>
        <v>7.652516431225953E-2</v>
      </c>
      <c r="D10" s="12">
        <v>2696004</v>
      </c>
      <c r="E10" s="15">
        <v>0.1216</v>
      </c>
      <c r="F10" s="12">
        <f t="shared" si="0"/>
        <v>2695969.28</v>
      </c>
      <c r="G10" s="12">
        <v>49422</v>
      </c>
      <c r="H10" s="12">
        <v>27402</v>
      </c>
      <c r="I10" s="12">
        <v>2772828</v>
      </c>
      <c r="J10" s="12">
        <f t="shared" si="1"/>
        <v>1505473.5302282569</v>
      </c>
      <c r="K10" s="12">
        <f t="shared" si="2"/>
        <v>12380379.459371958</v>
      </c>
      <c r="L10" s="12">
        <f t="shared" si="3"/>
        <v>42899.231042036881</v>
      </c>
      <c r="M10" s="15">
        <f t="shared" si="16"/>
        <v>0.12088117316202296</v>
      </c>
      <c r="N10" s="15">
        <v>1.9099999999999999E-2</v>
      </c>
      <c r="O10" s="12">
        <v>59980678.259999998</v>
      </c>
      <c r="P10" s="15">
        <f t="shared" si="11"/>
        <v>7.0599781843814048E-3</v>
      </c>
      <c r="Q10" s="12"/>
      <c r="R10">
        <v>2029</v>
      </c>
      <c r="S10" s="12">
        <v>1698215</v>
      </c>
      <c r="T10" s="12">
        <v>244140</v>
      </c>
      <c r="U10" s="12">
        <v>291787</v>
      </c>
      <c r="V10" s="12">
        <v>2234142</v>
      </c>
      <c r="W10" s="12">
        <f t="shared" si="4"/>
        <v>948298.93840535078</v>
      </c>
      <c r="X10" s="12">
        <f t="shared" si="5"/>
        <v>136330.0305451797</v>
      </c>
      <c r="Y10" s="12">
        <f t="shared" si="6"/>
        <v>162936.55534810497</v>
      </c>
      <c r="Z10" s="12"/>
      <c r="AA10">
        <v>2029</v>
      </c>
      <c r="AB10" s="12">
        <v>2234142</v>
      </c>
      <c r="AC10" s="15">
        <f t="shared" si="17"/>
        <v>8.4268095182399305E-2</v>
      </c>
      <c r="AD10" s="12">
        <v>283564</v>
      </c>
      <c r="AE10" s="12">
        <f t="shared" si="7"/>
        <v>158344.75621165452</v>
      </c>
      <c r="AF10" s="12">
        <f t="shared" si="12"/>
        <v>283564.17692307697</v>
      </c>
      <c r="AG10" s="12">
        <v>37882</v>
      </c>
      <c r="AH10" s="12">
        <f t="shared" si="8"/>
        <v>21153.658626658871</v>
      </c>
      <c r="AI10" s="15">
        <f t="shared" si="9"/>
        <v>1.4051166096192736E-2</v>
      </c>
      <c r="AJ10" s="15">
        <f t="shared" si="13"/>
        <v>1.6955949979902799E-2</v>
      </c>
      <c r="AK10" s="12">
        <v>5864</v>
      </c>
      <c r="AL10" s="12">
        <f t="shared" si="10"/>
        <v>3274.5117519330456</v>
      </c>
      <c r="AM10" s="12">
        <v>2561453</v>
      </c>
      <c r="AN10" s="15">
        <f t="shared" si="18"/>
        <v>8.3278424791650707E-2</v>
      </c>
      <c r="AP10">
        <v>2029</v>
      </c>
      <c r="AQ10" s="12">
        <v>2772828</v>
      </c>
      <c r="AR10" s="12">
        <v>2561453</v>
      </c>
      <c r="AS10" s="12">
        <v>211375</v>
      </c>
      <c r="AT10" s="12">
        <v>417812</v>
      </c>
      <c r="AU10" s="12">
        <f t="shared" si="19"/>
        <v>417811.75659999996</v>
      </c>
      <c r="AV10" s="15">
        <f t="shared" si="20"/>
        <v>4.4999999999999991E-2</v>
      </c>
      <c r="AW10" s="12">
        <v>629187</v>
      </c>
      <c r="AX10" s="12">
        <v>5336999</v>
      </c>
      <c r="AY10" s="17">
        <f t="shared" si="14"/>
        <v>2.0835826384477873</v>
      </c>
      <c r="AZ10" s="18">
        <f t="shared" si="21"/>
        <v>0.54436359219119335</v>
      </c>
    </row>
    <row r="11" spans="1:52">
      <c r="A11">
        <v>2030</v>
      </c>
      <c r="B11" s="12">
        <v>23846045</v>
      </c>
      <c r="C11" s="15">
        <f t="shared" si="15"/>
        <v>7.5560872859797623E-2</v>
      </c>
      <c r="D11" s="12">
        <v>2899710</v>
      </c>
      <c r="E11" s="15">
        <v>0.1216</v>
      </c>
      <c r="F11" s="12">
        <f t="shared" si="0"/>
        <v>2899679.0720000002</v>
      </c>
      <c r="G11" s="12">
        <v>52255</v>
      </c>
      <c r="H11" s="12">
        <v>28985</v>
      </c>
      <c r="I11" s="12">
        <v>2980949</v>
      </c>
      <c r="J11" s="12">
        <f t="shared" si="1"/>
        <v>1512911.0137222942</v>
      </c>
      <c r="K11" s="12">
        <f t="shared" si="2"/>
        <v>12441569.713598065</v>
      </c>
      <c r="L11" s="12">
        <f t="shared" si="3"/>
        <v>42386.61478382293</v>
      </c>
      <c r="M11" s="15">
        <f t="shared" si="16"/>
        <v>7.5057306114912237E-2</v>
      </c>
      <c r="N11" s="15">
        <v>1.9099999999999999E-2</v>
      </c>
      <c r="O11" s="12">
        <v>61635891.969999999</v>
      </c>
      <c r="P11" s="15">
        <f t="shared" si="11"/>
        <v>7.3895168049435463E-3</v>
      </c>
      <c r="Q11" s="12"/>
      <c r="R11">
        <v>2030</v>
      </c>
      <c r="S11" s="12">
        <v>1850163</v>
      </c>
      <c r="T11" s="12">
        <v>261606</v>
      </c>
      <c r="U11" s="12">
        <v>311512</v>
      </c>
      <c r="V11" s="12">
        <v>2423280</v>
      </c>
      <c r="W11" s="12">
        <f t="shared" si="4"/>
        <v>965314.45554261678</v>
      </c>
      <c r="X11" s="12">
        <f t="shared" si="5"/>
        <v>136491.78664619377</v>
      </c>
      <c r="Y11" s="12">
        <f t="shared" si="6"/>
        <v>162530.02393572437</v>
      </c>
      <c r="Z11" s="12"/>
      <c r="AA11">
        <v>2030</v>
      </c>
      <c r="AB11" s="12">
        <v>2423280</v>
      </c>
      <c r="AC11" s="15">
        <f t="shared" si="17"/>
        <v>8.46580029380406E-2</v>
      </c>
      <c r="AD11" s="12">
        <v>307570</v>
      </c>
      <c r="AE11" s="12">
        <f t="shared" si="7"/>
        <v>160473.30267184169</v>
      </c>
      <c r="AF11" s="12">
        <f t="shared" si="12"/>
        <v>307570.15384615387</v>
      </c>
      <c r="AG11" s="12">
        <v>38998</v>
      </c>
      <c r="AH11" s="12">
        <f t="shared" si="8"/>
        <v>20347.035983992202</v>
      </c>
      <c r="AI11" s="15">
        <f t="shared" si="9"/>
        <v>1.3448931100006552E-2</v>
      </c>
      <c r="AJ11" s="15">
        <f t="shared" si="13"/>
        <v>1.6093063946386717E-2</v>
      </c>
      <c r="AK11" s="12">
        <v>5989</v>
      </c>
      <c r="AL11" s="12">
        <f t="shared" si="10"/>
        <v>3124.7345635193933</v>
      </c>
      <c r="AM11" s="12">
        <v>2775837</v>
      </c>
      <c r="AN11" s="15">
        <f t="shared" si="18"/>
        <v>8.3696245841715644E-2</v>
      </c>
      <c r="AP11">
        <v>2030</v>
      </c>
      <c r="AQ11" s="12">
        <v>2980949</v>
      </c>
      <c r="AR11" s="12">
        <v>2775837</v>
      </c>
      <c r="AS11" s="12">
        <v>205112</v>
      </c>
      <c r="AT11" s="12">
        <v>460839</v>
      </c>
      <c r="AU11" s="12">
        <f t="shared" si="19"/>
        <v>460839.09959999949</v>
      </c>
      <c r="AV11" s="15">
        <f t="shared" si="20"/>
        <v>4.299999999999999E-2</v>
      </c>
      <c r="AW11" s="12">
        <v>665951</v>
      </c>
      <c r="AX11" s="12">
        <v>6002950</v>
      </c>
      <c r="AY11" s="17">
        <f t="shared" si="14"/>
        <v>2.1625729464662369</v>
      </c>
      <c r="AZ11" s="18">
        <f t="shared" si="21"/>
        <v>0.5018471054200101</v>
      </c>
    </row>
    <row r="12" spans="1:52">
      <c r="A12">
        <v>2031</v>
      </c>
      <c r="B12" s="12">
        <v>25614474</v>
      </c>
      <c r="C12" s="15">
        <f t="shared" si="15"/>
        <v>7.4160264312174151E-2</v>
      </c>
      <c r="D12" s="12">
        <v>3114754</v>
      </c>
      <c r="E12" s="15">
        <v>0.1216</v>
      </c>
      <c r="F12" s="12">
        <f t="shared" si="0"/>
        <v>3114720.0384</v>
      </c>
      <c r="G12" s="12">
        <v>55087</v>
      </c>
      <c r="H12" s="12">
        <v>30567</v>
      </c>
      <c r="I12" s="12">
        <v>3200409</v>
      </c>
      <c r="J12" s="12">
        <f t="shared" si="1"/>
        <v>1524288.3590378312</v>
      </c>
      <c r="K12" s="12">
        <f t="shared" si="2"/>
        <v>12535129.432718344</v>
      </c>
      <c r="L12" s="12">
        <f t="shared" si="3"/>
        <v>41917.080804784709</v>
      </c>
      <c r="M12" s="15">
        <f t="shared" si="16"/>
        <v>7.3620850272849259E-2</v>
      </c>
      <c r="N12" s="15">
        <v>1.9099999999999999E-2</v>
      </c>
      <c r="O12" s="12">
        <v>69349914.159999996</v>
      </c>
      <c r="P12" s="15">
        <f t="shared" si="11"/>
        <v>7.0546079158982488E-3</v>
      </c>
      <c r="Q12" s="12"/>
      <c r="R12">
        <v>2031</v>
      </c>
      <c r="S12" s="12">
        <v>2018957</v>
      </c>
      <c r="T12" s="12">
        <v>280559</v>
      </c>
      <c r="U12" s="12">
        <v>332309</v>
      </c>
      <c r="V12" s="12">
        <v>2631825</v>
      </c>
      <c r="W12" s="12">
        <f t="shared" si="4"/>
        <v>988030.72489767813</v>
      </c>
      <c r="X12" s="12">
        <f t="shared" si="5"/>
        <v>137299.06686797572</v>
      </c>
      <c r="Y12" s="12">
        <f t="shared" si="6"/>
        <v>162624.31649610295</v>
      </c>
      <c r="Z12" s="12"/>
      <c r="AA12">
        <v>2031</v>
      </c>
      <c r="AB12" s="12">
        <v>2631825</v>
      </c>
      <c r="AC12" s="15">
        <f t="shared" si="17"/>
        <v>8.6058977914232004E-2</v>
      </c>
      <c r="AD12" s="12">
        <v>334039</v>
      </c>
      <c r="AE12" s="12">
        <f t="shared" si="7"/>
        <v>163470.93836772922</v>
      </c>
      <c r="AF12" s="12">
        <f t="shared" si="12"/>
        <v>334039.32692307699</v>
      </c>
      <c r="AG12" s="12">
        <v>40114</v>
      </c>
      <c r="AH12" s="12">
        <f t="shared" si="8"/>
        <v>19630.861132032758</v>
      </c>
      <c r="AI12" s="15">
        <f t="shared" si="9"/>
        <v>1.2878705669853864E-2</v>
      </c>
      <c r="AJ12" s="15">
        <f t="shared" si="13"/>
        <v>1.5241894882828455E-2</v>
      </c>
      <c r="AK12" s="12">
        <v>6114</v>
      </c>
      <c r="AL12" s="12">
        <f t="shared" si="10"/>
        <v>2992.0497821520735</v>
      </c>
      <c r="AM12" s="12">
        <v>3012092</v>
      </c>
      <c r="AN12" s="15">
        <f t="shared" si="18"/>
        <v>8.511126553900672E-2</v>
      </c>
      <c r="AP12">
        <v>2031</v>
      </c>
      <c r="AQ12" s="12">
        <v>3200409</v>
      </c>
      <c r="AR12" s="12">
        <v>3012092</v>
      </c>
      <c r="AS12" s="12">
        <v>188317</v>
      </c>
      <c r="AT12" s="12">
        <v>503865</v>
      </c>
      <c r="AU12" s="12">
        <f t="shared" si="19"/>
        <v>503865.0464400003</v>
      </c>
      <c r="AV12" s="15">
        <f t="shared" si="20"/>
        <v>4.0999999999999988E-2</v>
      </c>
      <c r="AW12" s="12">
        <v>692182</v>
      </c>
      <c r="AX12" s="12">
        <v>6695132</v>
      </c>
      <c r="AY12" s="17">
        <f t="shared" si="14"/>
        <v>2.2227514963022377</v>
      </c>
      <c r="AZ12" s="18">
        <f t="shared" si="21"/>
        <v>0.46354014762064033</v>
      </c>
    </row>
    <row r="13" spans="1:52">
      <c r="A13">
        <v>2032</v>
      </c>
      <c r="B13" s="12">
        <v>27477957</v>
      </c>
      <c r="C13" s="15">
        <f t="shared" si="15"/>
        <v>7.2751171856974217E-2</v>
      </c>
      <c r="D13" s="12">
        <v>3341357</v>
      </c>
      <c r="E13" s="15">
        <v>0.1216</v>
      </c>
      <c r="F13" s="12">
        <f t="shared" si="0"/>
        <v>3341319.5712000001</v>
      </c>
      <c r="G13" s="12">
        <v>57920</v>
      </c>
      <c r="H13" s="12">
        <v>32150</v>
      </c>
      <c r="I13" s="12">
        <v>3431427</v>
      </c>
      <c r="J13" s="12">
        <f t="shared" si="1"/>
        <v>1539692.5585615344</v>
      </c>
      <c r="K13" s="12">
        <f t="shared" si="2"/>
        <v>12661803.547892017</v>
      </c>
      <c r="L13" s="12">
        <f t="shared" si="3"/>
        <v>41504.128038290255</v>
      </c>
      <c r="M13" s="15">
        <f t="shared" si="16"/>
        <v>7.2183898995409557E-2</v>
      </c>
      <c r="N13" s="15">
        <v>1.9099999999999999E-2</v>
      </c>
      <c r="O13" s="12">
        <v>76264399.840000004</v>
      </c>
      <c r="P13" s="15">
        <f t="shared" si="11"/>
        <v>6.881703387177667E-3</v>
      </c>
      <c r="Q13" s="12"/>
      <c r="R13">
        <v>2032</v>
      </c>
      <c r="S13" s="12">
        <v>2202326</v>
      </c>
      <c r="T13" s="12">
        <v>301152</v>
      </c>
      <c r="U13" s="12">
        <v>354341</v>
      </c>
      <c r="V13" s="12">
        <v>2857819</v>
      </c>
      <c r="W13" s="12">
        <f t="shared" si="4"/>
        <v>1014828.6919735275</v>
      </c>
      <c r="X13" s="12">
        <f t="shared" si="5"/>
        <v>138770.41375582531</v>
      </c>
      <c r="Y13" s="12">
        <f t="shared" si="6"/>
        <v>163279.82939064957</v>
      </c>
      <c r="Z13" s="12"/>
      <c r="AA13">
        <v>2032</v>
      </c>
      <c r="AB13" s="12">
        <v>2857819</v>
      </c>
      <c r="AC13" s="15">
        <f t="shared" si="17"/>
        <v>8.586969118387433E-2</v>
      </c>
      <c r="AD13" s="12">
        <v>362723</v>
      </c>
      <c r="AE13" s="12">
        <f t="shared" si="7"/>
        <v>167142.24308241098</v>
      </c>
      <c r="AF13" s="12">
        <f t="shared" si="12"/>
        <v>362723.18076923082</v>
      </c>
      <c r="AG13" s="12">
        <v>41230</v>
      </c>
      <c r="AH13" s="12">
        <f t="shared" si="8"/>
        <v>18998.725424877397</v>
      </c>
      <c r="AI13" s="15">
        <f t="shared" si="9"/>
        <v>1.2339298075602217E-2</v>
      </c>
      <c r="AJ13" s="15">
        <f t="shared" si="13"/>
        <v>1.4427085830138298E-2</v>
      </c>
      <c r="AK13" s="12">
        <v>6239</v>
      </c>
      <c r="AL13" s="12">
        <f t="shared" si="10"/>
        <v>2874.9223363039068</v>
      </c>
      <c r="AM13" s="12">
        <v>3268011</v>
      </c>
      <c r="AN13" s="15">
        <f t="shared" si="18"/>
        <v>8.4963872285441555E-2</v>
      </c>
      <c r="AP13">
        <v>2032</v>
      </c>
      <c r="AQ13" s="12">
        <v>3431427</v>
      </c>
      <c r="AR13" s="12">
        <v>3268011</v>
      </c>
      <c r="AS13" s="12">
        <v>163416</v>
      </c>
      <c r="AT13" s="12">
        <v>545942</v>
      </c>
      <c r="AU13" s="12">
        <f t="shared" si="19"/>
        <v>545942.23039999977</v>
      </c>
      <c r="AV13" s="15">
        <f t="shared" si="20"/>
        <v>3.8999999999999986E-2</v>
      </c>
      <c r="AW13" s="12">
        <v>709358</v>
      </c>
      <c r="AX13" s="12">
        <v>7404490</v>
      </c>
      <c r="AY13" s="17">
        <f t="shared" si="14"/>
        <v>2.2657481875061007</v>
      </c>
      <c r="AZ13" s="18">
        <f t="shared" si="21"/>
        <v>0.42898140558658504</v>
      </c>
    </row>
    <row r="14" spans="1:52">
      <c r="A14">
        <v>2033</v>
      </c>
      <c r="B14" s="12">
        <v>29444898</v>
      </c>
      <c r="C14" s="15">
        <f t="shared" si="15"/>
        <v>7.1582505205900038E-2</v>
      </c>
      <c r="D14" s="12">
        <v>3580559</v>
      </c>
      <c r="E14" s="15">
        <v>0.1216</v>
      </c>
      <c r="F14" s="12">
        <f t="shared" si="0"/>
        <v>3580499.5967999999</v>
      </c>
      <c r="G14" s="12">
        <v>60752</v>
      </c>
      <c r="H14" s="12">
        <v>33732</v>
      </c>
      <c r="I14" s="12">
        <v>3675043</v>
      </c>
      <c r="J14" s="12">
        <f t="shared" si="1"/>
        <v>1559616.35863804</v>
      </c>
      <c r="K14" s="12">
        <f t="shared" si="2"/>
        <v>12825579.636930577</v>
      </c>
      <c r="L14" s="12">
        <f t="shared" si="3"/>
        <v>41155.247554797053</v>
      </c>
      <c r="M14" s="15">
        <f t="shared" si="16"/>
        <v>7.0995536259404579E-2</v>
      </c>
      <c r="N14" s="15">
        <v>1.9099999999999999E-2</v>
      </c>
      <c r="O14" s="12">
        <v>82392093.709999993</v>
      </c>
      <c r="P14" s="15">
        <f t="shared" si="11"/>
        <v>6.8258679501397518E-3</v>
      </c>
      <c r="Q14" s="12"/>
      <c r="R14">
        <v>2033</v>
      </c>
      <c r="S14" s="12">
        <v>2420521</v>
      </c>
      <c r="T14" s="12">
        <v>326397</v>
      </c>
      <c r="U14" s="12">
        <v>378140</v>
      </c>
      <c r="V14" s="12">
        <v>3125058</v>
      </c>
      <c r="W14" s="12">
        <f t="shared" si="4"/>
        <v>1054328.15044436</v>
      </c>
      <c r="X14" s="12">
        <f t="shared" si="5"/>
        <v>142171.68341881264</v>
      </c>
      <c r="Y14" s="12">
        <f t="shared" si="6"/>
        <v>164709.84833803563</v>
      </c>
      <c r="Z14" s="12"/>
      <c r="AA14">
        <v>2033</v>
      </c>
      <c r="AB14" s="12">
        <v>3125058</v>
      </c>
      <c r="AC14" s="15">
        <f t="shared" si="17"/>
        <v>9.3511520498674061E-2</v>
      </c>
      <c r="AD14" s="12">
        <v>396642</v>
      </c>
      <c r="AE14" s="12">
        <f t="shared" si="7"/>
        <v>172768.93125428446</v>
      </c>
      <c r="AF14" s="12">
        <f t="shared" si="12"/>
        <v>396641.97692307696</v>
      </c>
      <c r="AG14" s="12">
        <v>42346</v>
      </c>
      <c r="AH14" s="12">
        <f t="shared" si="8"/>
        <v>18445.028925060709</v>
      </c>
      <c r="AI14" s="15">
        <f t="shared" si="9"/>
        <v>1.1826644945663512E-2</v>
      </c>
      <c r="AJ14" s="15">
        <f t="shared" si="13"/>
        <v>1.3550468503304578E-2</v>
      </c>
      <c r="AK14" s="12">
        <v>6363</v>
      </c>
      <c r="AL14" s="12">
        <f t="shared" si="10"/>
        <v>2771.5892658140388</v>
      </c>
      <c r="AM14" s="12">
        <v>3570409</v>
      </c>
      <c r="AN14" s="15">
        <f t="shared" si="18"/>
        <v>9.253273627291958E-2</v>
      </c>
      <c r="AP14">
        <v>2033</v>
      </c>
      <c r="AQ14" s="12">
        <v>3675043</v>
      </c>
      <c r="AR14" s="12">
        <v>3570409</v>
      </c>
      <c r="AS14" s="12">
        <v>104635</v>
      </c>
      <c r="AT14" s="12">
        <v>585210</v>
      </c>
      <c r="AU14" s="12">
        <f t="shared" si="19"/>
        <v>585210.25259999908</v>
      </c>
      <c r="AV14" s="15">
        <f t="shared" si="20"/>
        <v>3.6999999999999984E-2</v>
      </c>
      <c r="AW14" s="12">
        <v>689845</v>
      </c>
      <c r="AX14" s="12">
        <v>8094335</v>
      </c>
      <c r="AY14" s="17">
        <f t="shared" si="14"/>
        <v>2.267061000574444</v>
      </c>
      <c r="AZ14" s="18">
        <f t="shared" si="21"/>
        <v>0.39776482233011745</v>
      </c>
    </row>
    <row r="15" spans="1:52">
      <c r="A15">
        <v>2034</v>
      </c>
      <c r="B15" s="12">
        <v>31537123</v>
      </c>
      <c r="C15" s="15">
        <f t="shared" si="15"/>
        <v>7.1055603588777938E-2</v>
      </c>
      <c r="D15" s="12">
        <v>3834985</v>
      </c>
      <c r="E15" s="15">
        <v>0.1216</v>
      </c>
      <c r="F15" s="12">
        <f t="shared" si="0"/>
        <v>3834914.1568</v>
      </c>
      <c r="G15" s="12">
        <v>63585</v>
      </c>
      <c r="H15" s="12">
        <v>35315</v>
      </c>
      <c r="I15" s="12">
        <v>3933885</v>
      </c>
      <c r="J15" s="12">
        <f t="shared" si="1"/>
        <v>1585182.9793030764</v>
      </c>
      <c r="K15" s="12">
        <f t="shared" si="2"/>
        <v>13035803.424469085</v>
      </c>
      <c r="L15" s="12">
        <f t="shared" si="3"/>
        <v>40880.106872145327</v>
      </c>
      <c r="M15" s="15">
        <f t="shared" si="16"/>
        <v>7.0432373172232277E-2</v>
      </c>
      <c r="N15" s="15">
        <v>1.9099999999999999E-2</v>
      </c>
      <c r="O15" s="12">
        <v>87676626.709999993</v>
      </c>
      <c r="P15" s="15">
        <f t="shared" si="11"/>
        <v>6.8702352257730926E-3</v>
      </c>
      <c r="Q15" s="12"/>
      <c r="R15">
        <v>2034</v>
      </c>
      <c r="S15" s="12">
        <v>2654928</v>
      </c>
      <c r="T15" s="12">
        <v>353879</v>
      </c>
      <c r="U15" s="12">
        <v>403179</v>
      </c>
      <c r="V15" s="12">
        <v>3411985</v>
      </c>
      <c r="W15" s="12">
        <f t="shared" si="4"/>
        <v>1097408.9016971795</v>
      </c>
      <c r="X15" s="12">
        <f t="shared" si="5"/>
        <v>146275.13993739046</v>
      </c>
      <c r="Y15" s="12">
        <f t="shared" si="6"/>
        <v>166653.19118912722</v>
      </c>
      <c r="Z15" s="12"/>
      <c r="AA15">
        <v>2034</v>
      </c>
      <c r="AB15" s="12">
        <v>3411985</v>
      </c>
      <c r="AC15" s="15">
        <f t="shared" si="17"/>
        <v>9.1814935914789508E-2</v>
      </c>
      <c r="AD15" s="12">
        <v>433060</v>
      </c>
      <c r="AE15" s="12">
        <f t="shared" si="7"/>
        <v>179004.43965673668</v>
      </c>
      <c r="AF15" s="12">
        <f t="shared" si="12"/>
        <v>433059.63461538468</v>
      </c>
      <c r="AG15" s="12">
        <v>43461</v>
      </c>
      <c r="AH15" s="12">
        <f t="shared" si="8"/>
        <v>17964.512889487443</v>
      </c>
      <c r="AI15" s="15">
        <f t="shared" si="9"/>
        <v>1.1332769228562824E-2</v>
      </c>
      <c r="AJ15" s="15">
        <f t="shared" si="13"/>
        <v>1.273774650240256E-2</v>
      </c>
      <c r="AK15" s="12">
        <v>6488</v>
      </c>
      <c r="AL15" s="12">
        <f t="shared" si="10"/>
        <v>2681.8011464760252</v>
      </c>
      <c r="AM15" s="12">
        <v>3894995</v>
      </c>
      <c r="AN15" s="15">
        <f t="shared" si="18"/>
        <v>9.0910032996219803E-2</v>
      </c>
      <c r="AP15">
        <v>2034</v>
      </c>
      <c r="AQ15" s="12">
        <v>3933885</v>
      </c>
      <c r="AR15" s="12">
        <v>3894995</v>
      </c>
      <c r="AS15" s="12">
        <v>38890</v>
      </c>
      <c r="AT15" s="12">
        <v>619893</v>
      </c>
      <c r="AU15" s="12">
        <f t="shared" si="19"/>
        <v>619892.79200000013</v>
      </c>
      <c r="AV15" s="15">
        <f t="shared" si="20"/>
        <v>3.4999999999999983E-2</v>
      </c>
      <c r="AW15" s="12">
        <v>658783</v>
      </c>
      <c r="AX15" s="12">
        <v>8753118</v>
      </c>
      <c r="AY15" s="17">
        <f t="shared" si="14"/>
        <v>2.2472732314162149</v>
      </c>
      <c r="AZ15" s="18">
        <f t="shared" si="21"/>
        <v>0.36953253653857066</v>
      </c>
    </row>
    <row r="16" spans="1:52">
      <c r="A16">
        <v>2035</v>
      </c>
      <c r="B16" s="12">
        <v>33739168</v>
      </c>
      <c r="C16" s="15">
        <f t="shared" si="15"/>
        <v>6.9823902452991637E-2</v>
      </c>
      <c r="D16" s="12">
        <v>4102764</v>
      </c>
      <c r="E16" s="15">
        <v>0.1216</v>
      </c>
      <c r="F16" s="12">
        <f t="shared" si="0"/>
        <v>4102682.8287999998</v>
      </c>
      <c r="G16" s="12">
        <v>66417</v>
      </c>
      <c r="H16" s="12">
        <v>36897</v>
      </c>
      <c r="I16" s="12">
        <v>4206078</v>
      </c>
      <c r="J16" s="12">
        <f t="shared" si="1"/>
        <v>1575500.6182010893</v>
      </c>
      <c r="K16" s="12">
        <f t="shared" si="2"/>
        <v>12956163.221084716</v>
      </c>
      <c r="L16" s="12">
        <f t="shared" si="3"/>
        <v>39673.564179862005</v>
      </c>
      <c r="M16" s="15">
        <f t="shared" si="16"/>
        <v>6.9191905711529333E-2</v>
      </c>
      <c r="N16" s="15"/>
      <c r="O16" s="15"/>
      <c r="P16" s="15"/>
      <c r="Q16" s="12"/>
      <c r="R16">
        <v>2035</v>
      </c>
      <c r="S16" s="12">
        <v>2910638</v>
      </c>
      <c r="T16" s="12">
        <v>383929</v>
      </c>
      <c r="U16" s="12">
        <v>429471</v>
      </c>
      <c r="V16" s="12">
        <v>3724038</v>
      </c>
      <c r="W16" s="12">
        <f t="shared" si="4"/>
        <v>1117712.8317299222</v>
      </c>
      <c r="X16" s="12">
        <f t="shared" si="5"/>
        <v>147432.4082119581</v>
      </c>
      <c r="Y16" s="12">
        <f t="shared" si="6"/>
        <v>164920.97181301191</v>
      </c>
      <c r="Z16" s="12"/>
      <c r="AA16">
        <v>2035</v>
      </c>
      <c r="AB16" s="12">
        <v>3724038</v>
      </c>
      <c r="AC16" s="15">
        <f t="shared" si="17"/>
        <v>9.1457905002513273E-2</v>
      </c>
      <c r="AD16" s="12">
        <v>472666</v>
      </c>
      <c r="AE16" s="12">
        <f t="shared" si="7"/>
        <v>181508.26496543211</v>
      </c>
      <c r="AF16" s="12">
        <f t="shared" si="12"/>
        <v>472666.36153846153</v>
      </c>
      <c r="AG16" s="12">
        <v>44577</v>
      </c>
      <c r="AH16" s="12">
        <f t="shared" si="8"/>
        <v>17117.994371002074</v>
      </c>
      <c r="AI16" s="15">
        <f t="shared" si="9"/>
        <v>1.0865114347303428E-2</v>
      </c>
      <c r="AJ16" s="15">
        <f t="shared" si="13"/>
        <v>1.197007119691045E-2</v>
      </c>
      <c r="AK16" s="12">
        <v>6613</v>
      </c>
      <c r="AL16" s="12">
        <f t="shared" si="10"/>
        <v>2539.4552521577657</v>
      </c>
      <c r="AM16" s="12">
        <v>4247895</v>
      </c>
      <c r="AN16" s="15">
        <f t="shared" si="18"/>
        <v>9.0603453919709809E-2</v>
      </c>
      <c r="AP16">
        <v>2035</v>
      </c>
      <c r="AQ16" s="12">
        <v>4206078</v>
      </c>
      <c r="AR16" s="12">
        <v>4247895</v>
      </c>
      <c r="AS16" s="12">
        <v>-41816</v>
      </c>
      <c r="AT16" s="12">
        <v>668738</v>
      </c>
      <c r="AU16" s="12">
        <f t="shared" si="19"/>
        <v>668738.21520000021</v>
      </c>
      <c r="AV16" s="15">
        <f t="shared" si="20"/>
        <v>3.5000000000000003E-2</v>
      </c>
      <c r="AW16" s="12">
        <v>626922</v>
      </c>
      <c r="AX16" s="12">
        <v>9380040</v>
      </c>
      <c r="AY16" s="17">
        <f t="shared" si="14"/>
        <v>2.208161924906336</v>
      </c>
      <c r="AZ16" s="18">
        <f t="shared" si="21"/>
        <v>0.34330410306444692</v>
      </c>
    </row>
    <row r="17" spans="1:52">
      <c r="A17">
        <v>2036</v>
      </c>
      <c r="B17" s="12">
        <v>36059608</v>
      </c>
      <c r="C17" s="15">
        <f t="shared" si="15"/>
        <v>6.8775851259876841E-2</v>
      </c>
      <c r="D17" s="12">
        <v>4384937</v>
      </c>
      <c r="E17" s="15">
        <v>0.1216</v>
      </c>
      <c r="F17" s="12">
        <f t="shared" si="0"/>
        <v>4384848.3328</v>
      </c>
      <c r="G17" s="12">
        <v>69250</v>
      </c>
      <c r="H17" s="12">
        <v>38480</v>
      </c>
      <c r="I17" s="12">
        <v>4492666</v>
      </c>
      <c r="J17" s="12">
        <f t="shared" si="1"/>
        <v>1564342.0188918393</v>
      </c>
      <c r="K17" s="12">
        <f t="shared" si="2"/>
        <v>12864394.626232559</v>
      </c>
      <c r="L17" s="12">
        <f t="shared" si="3"/>
        <v>38433.064305192493</v>
      </c>
      <c r="M17" s="15">
        <f t="shared" si="16"/>
        <v>6.8136634651092987E-2</v>
      </c>
      <c r="N17" s="15"/>
      <c r="O17" s="15"/>
      <c r="P17" s="15"/>
      <c r="Q17" s="12"/>
      <c r="R17">
        <v>2036</v>
      </c>
      <c r="S17" s="12">
        <v>3192976</v>
      </c>
      <c r="T17" s="12">
        <v>416836</v>
      </c>
      <c r="U17" s="12">
        <v>457197</v>
      </c>
      <c r="V17" s="12">
        <v>4067009</v>
      </c>
      <c r="W17" s="12">
        <f t="shared" si="4"/>
        <v>1139105.652398926</v>
      </c>
      <c r="X17" s="12">
        <f t="shared" si="5"/>
        <v>148707.73965208593</v>
      </c>
      <c r="Y17" s="12">
        <f t="shared" si="6"/>
        <v>163106.67131849151</v>
      </c>
      <c r="Z17" s="12"/>
      <c r="AA17">
        <v>2036</v>
      </c>
      <c r="AB17" s="12">
        <v>4067009</v>
      </c>
      <c r="AC17" s="15">
        <f t="shared" si="17"/>
        <v>9.2096536071866186E-2</v>
      </c>
      <c r="AD17" s="12">
        <v>516197</v>
      </c>
      <c r="AE17" s="12">
        <f t="shared" si="7"/>
        <v>184155.13315833517</v>
      </c>
      <c r="AF17" s="12">
        <f t="shared" si="12"/>
        <v>516197.2961538462</v>
      </c>
      <c r="AG17" s="12">
        <v>45693</v>
      </c>
      <c r="AH17" s="12">
        <f t="shared" si="8"/>
        <v>16301.141810982646</v>
      </c>
      <c r="AI17" s="15">
        <f t="shared" si="9"/>
        <v>1.0420446177447931E-2</v>
      </c>
      <c r="AJ17" s="15">
        <f t="shared" si="13"/>
        <v>1.1235037837388606E-2</v>
      </c>
      <c r="AK17" s="12">
        <v>6738</v>
      </c>
      <c r="AL17" s="12">
        <f t="shared" si="10"/>
        <v>2403.8056928282467</v>
      </c>
      <c r="AM17" s="12">
        <v>4635638</v>
      </c>
      <c r="AN17" s="15">
        <f t="shared" si="18"/>
        <v>9.1278856939731368E-2</v>
      </c>
      <c r="AP17">
        <v>2036</v>
      </c>
      <c r="AQ17" s="12">
        <v>4492666</v>
      </c>
      <c r="AR17" s="12">
        <v>4635638</v>
      </c>
      <c r="AS17" s="12">
        <v>-142971</v>
      </c>
      <c r="AT17" s="12">
        <v>716635</v>
      </c>
      <c r="AU17" s="12">
        <f t="shared" si="19"/>
        <v>716635.05600000022</v>
      </c>
      <c r="AV17" s="15">
        <f t="shared" si="20"/>
        <v>3.5000000000000003E-2</v>
      </c>
      <c r="AW17" s="12">
        <v>573664</v>
      </c>
      <c r="AX17" s="12">
        <v>9953704</v>
      </c>
      <c r="AY17" s="17">
        <f t="shared" si="14"/>
        <v>2.1472133932804933</v>
      </c>
      <c r="AZ17" s="18">
        <f t="shared" si="21"/>
        <v>0.31893729381684033</v>
      </c>
    </row>
    <row r="18" spans="1:52">
      <c r="A18">
        <v>2037</v>
      </c>
      <c r="B18" s="12">
        <v>38503002</v>
      </c>
      <c r="C18" s="15">
        <f t="shared" si="15"/>
        <v>6.7759860284670959E-2</v>
      </c>
      <c r="D18" s="12">
        <v>4682073</v>
      </c>
      <c r="E18" s="15">
        <v>0.1216</v>
      </c>
      <c r="F18" s="12">
        <f t="shared" si="0"/>
        <v>4681965.0432000002</v>
      </c>
      <c r="G18" s="12">
        <v>72082</v>
      </c>
      <c r="H18" s="12">
        <v>40062</v>
      </c>
      <c r="I18" s="12">
        <v>4794218</v>
      </c>
      <c r="J18" s="12">
        <f t="shared" si="1"/>
        <v>1551789.6263102731</v>
      </c>
      <c r="K18" s="12">
        <f t="shared" si="2"/>
        <v>12761133.601591365</v>
      </c>
      <c r="L18" s="12">
        <f t="shared" si="3"/>
        <v>37168.129555634703</v>
      </c>
      <c r="M18" s="15">
        <f t="shared" si="16"/>
        <v>6.7120947784678364E-2</v>
      </c>
      <c r="N18" s="15"/>
      <c r="O18" s="15"/>
      <c r="P18" s="15"/>
      <c r="Q18" s="12"/>
      <c r="R18">
        <v>2037</v>
      </c>
      <c r="S18" s="12">
        <v>3504054</v>
      </c>
      <c r="T18" s="12">
        <v>452824</v>
      </c>
      <c r="U18" s="12">
        <v>486187</v>
      </c>
      <c r="V18" s="12">
        <v>4443065</v>
      </c>
      <c r="W18" s="12">
        <f t="shared" si="4"/>
        <v>1161356.2298646385</v>
      </c>
      <c r="X18" s="12">
        <f t="shared" si="5"/>
        <v>150080.44209142469</v>
      </c>
      <c r="Y18" s="12">
        <f t="shared" si="6"/>
        <v>161138.01366337363</v>
      </c>
      <c r="Z18" s="12"/>
      <c r="AA18">
        <v>2037</v>
      </c>
      <c r="AB18" s="12">
        <v>4443065</v>
      </c>
      <c r="AC18" s="15">
        <f t="shared" si="17"/>
        <v>9.2465003150964176E-2</v>
      </c>
      <c r="AD18" s="12">
        <v>563927</v>
      </c>
      <c r="AE18" s="12">
        <f t="shared" si="7"/>
        <v>186903.55075546095</v>
      </c>
      <c r="AF18" s="12">
        <f t="shared" si="12"/>
        <v>563927.48076923075</v>
      </c>
      <c r="AG18" s="12">
        <v>46809</v>
      </c>
      <c r="AH18" s="12">
        <f t="shared" si="8"/>
        <v>15514.008563719013</v>
      </c>
      <c r="AI18" s="15">
        <f t="shared" si="9"/>
        <v>9.9974946994632503E-3</v>
      </c>
      <c r="AJ18" s="15">
        <f t="shared" si="13"/>
        <v>1.0535294892152151E-2</v>
      </c>
      <c r="AK18" s="12">
        <v>6863</v>
      </c>
      <c r="AL18" s="12">
        <f t="shared" si="10"/>
        <v>2274.6190000385309</v>
      </c>
      <c r="AM18" s="12">
        <v>5060664</v>
      </c>
      <c r="AN18" s="15">
        <f t="shared" si="18"/>
        <v>9.1686624365405534E-2</v>
      </c>
      <c r="AP18">
        <v>2037</v>
      </c>
      <c r="AQ18" s="12">
        <v>4794218</v>
      </c>
      <c r="AR18" s="12">
        <v>5060664</v>
      </c>
      <c r="AS18" s="12">
        <v>-266446</v>
      </c>
      <c r="AT18" s="12">
        <v>760463</v>
      </c>
      <c r="AU18" s="12">
        <f t="shared" si="19"/>
        <v>760462.98560000025</v>
      </c>
      <c r="AV18" s="15">
        <f t="shared" si="20"/>
        <v>3.5000000000000003E-2</v>
      </c>
      <c r="AW18" s="12">
        <v>494017</v>
      </c>
      <c r="AX18" s="12">
        <v>10447720</v>
      </c>
      <c r="AY18" s="17">
        <f t="shared" si="14"/>
        <v>2.064495884334546</v>
      </c>
      <c r="AZ18" s="18">
        <f t="shared" si="21"/>
        <v>0.29629997567525113</v>
      </c>
    </row>
    <row r="19" spans="1:52">
      <c r="A19">
        <v>2038</v>
      </c>
      <c r="B19" s="12">
        <v>41084529</v>
      </c>
      <c r="C19" s="15">
        <f t="shared" si="15"/>
        <v>6.7047421393272133E-2</v>
      </c>
      <c r="D19" s="12">
        <v>4996002</v>
      </c>
      <c r="E19" s="15">
        <v>0.1216</v>
      </c>
      <c r="F19" s="12">
        <f t="shared" si="0"/>
        <v>4995878.7264</v>
      </c>
      <c r="G19" s="12">
        <v>74915</v>
      </c>
      <c r="H19" s="12">
        <v>41645</v>
      </c>
      <c r="I19" s="12">
        <v>5112562</v>
      </c>
      <c r="J19" s="12">
        <f t="shared" si="1"/>
        <v>1538308.9899654854</v>
      </c>
      <c r="K19" s="12">
        <f t="shared" si="2"/>
        <v>12650255.205902178</v>
      </c>
      <c r="L19" s="12">
        <f t="shared" si="3"/>
        <v>35889.756623471527</v>
      </c>
      <c r="M19" s="15">
        <f t="shared" si="16"/>
        <v>6.6401652991165516E-2</v>
      </c>
      <c r="N19" s="15"/>
      <c r="O19" s="15"/>
      <c r="P19" s="15"/>
      <c r="Q19" s="12"/>
      <c r="R19">
        <v>2038</v>
      </c>
      <c r="S19" s="12">
        <v>3849876</v>
      </c>
      <c r="T19" s="12">
        <v>492193</v>
      </c>
      <c r="U19" s="12">
        <v>516661</v>
      </c>
      <c r="V19" s="12">
        <v>4858730</v>
      </c>
      <c r="W19" s="12">
        <f t="shared" si="4"/>
        <v>1185407.6241467404</v>
      </c>
      <c r="X19" s="12">
        <f t="shared" si="5"/>
        <v>151550.16284983116</v>
      </c>
      <c r="Y19" s="12">
        <f t="shared" si="6"/>
        <v>159084.05582394835</v>
      </c>
      <c r="Z19" s="12"/>
      <c r="AA19">
        <v>2038</v>
      </c>
      <c r="AB19" s="12">
        <v>4858730</v>
      </c>
      <c r="AC19" s="15">
        <f t="shared" si="17"/>
        <v>9.3553661717755698E-2</v>
      </c>
      <c r="AD19" s="12">
        <v>616685</v>
      </c>
      <c r="AE19" s="12">
        <f t="shared" si="7"/>
        <v>189882.24573906604</v>
      </c>
      <c r="AF19" s="12">
        <f t="shared" si="12"/>
        <v>616684.9615384615</v>
      </c>
      <c r="AG19" s="12">
        <v>47925</v>
      </c>
      <c r="AH19" s="12">
        <f t="shared" si="8"/>
        <v>14756.490958989987</v>
      </c>
      <c r="AI19" s="15">
        <f t="shared" si="9"/>
        <v>9.5926702991712166E-3</v>
      </c>
      <c r="AJ19" s="15">
        <f t="shared" si="13"/>
        <v>9.8636886593821849E-3</v>
      </c>
      <c r="AK19" s="12">
        <v>6988</v>
      </c>
      <c r="AL19" s="12">
        <f t="shared" si="10"/>
        <v>2151.6611126013986</v>
      </c>
      <c r="AM19" s="12">
        <v>5530328</v>
      </c>
      <c r="AN19" s="15">
        <f t="shared" si="18"/>
        <v>9.2806793732996384E-2</v>
      </c>
      <c r="AP19">
        <v>2038</v>
      </c>
      <c r="AQ19" s="12">
        <v>5112562</v>
      </c>
      <c r="AR19" s="12">
        <v>5530328</v>
      </c>
      <c r="AS19" s="12">
        <v>-417766</v>
      </c>
      <c r="AT19" s="12">
        <v>798206</v>
      </c>
      <c r="AU19" s="12">
        <f t="shared" si="19"/>
        <v>798205.80800000019</v>
      </c>
      <c r="AV19" s="15">
        <f t="shared" si="20"/>
        <v>3.5000000000000003E-2</v>
      </c>
      <c r="AW19" s="12">
        <v>380440</v>
      </c>
      <c r="AX19" s="12">
        <v>10828160</v>
      </c>
      <c r="AY19" s="17">
        <f t="shared" si="14"/>
        <v>1.9579598172115651</v>
      </c>
      <c r="AZ19" s="18">
        <f t="shared" si="21"/>
        <v>0.2752693939755213</v>
      </c>
    </row>
    <row r="20" spans="1:52">
      <c r="A20">
        <v>2039</v>
      </c>
      <c r="B20" s="12">
        <v>43794461</v>
      </c>
      <c r="C20" s="15">
        <f t="shared" si="15"/>
        <v>6.5959914010453868E-2</v>
      </c>
      <c r="D20" s="12">
        <v>5325541</v>
      </c>
      <c r="E20" s="15">
        <v>0.1216</v>
      </c>
      <c r="F20" s="12">
        <f t="shared" si="0"/>
        <v>5325406.4576000003</v>
      </c>
      <c r="G20" s="12">
        <v>77747</v>
      </c>
      <c r="H20" s="12">
        <v>43227</v>
      </c>
      <c r="I20" s="12">
        <v>5446516</v>
      </c>
      <c r="J20" s="12">
        <f t="shared" si="1"/>
        <v>1523389.7108724532</v>
      </c>
      <c r="K20" s="12">
        <f t="shared" si="2"/>
        <v>12527559.412387386</v>
      </c>
      <c r="L20" s="12">
        <f t="shared" si="3"/>
        <v>34605.037663419389</v>
      </c>
      <c r="M20" s="15">
        <f t="shared" si="16"/>
        <v>6.5320283646437938E-2</v>
      </c>
      <c r="N20" s="15"/>
      <c r="O20" s="15"/>
      <c r="P20" s="15"/>
      <c r="Q20" s="12"/>
      <c r="R20">
        <v>2039</v>
      </c>
      <c r="S20" s="12">
        <v>4233162</v>
      </c>
      <c r="T20" s="12">
        <v>535179</v>
      </c>
      <c r="U20" s="12">
        <v>548664</v>
      </c>
      <c r="V20" s="12">
        <v>5317006</v>
      </c>
      <c r="W20" s="12">
        <f t="shared" si="4"/>
        <v>1210910.8605597545</v>
      </c>
      <c r="X20" s="12">
        <f t="shared" si="5"/>
        <v>153089.8329531232</v>
      </c>
      <c r="Y20" s="12">
        <f t="shared" si="6"/>
        <v>156947.26457389467</v>
      </c>
      <c r="Z20" s="12"/>
      <c r="AA20">
        <v>2039</v>
      </c>
      <c r="AB20" s="12">
        <v>5317006</v>
      </c>
      <c r="AC20" s="15">
        <f t="shared" si="17"/>
        <v>9.432012068997464E-2</v>
      </c>
      <c r="AD20" s="12">
        <v>674851</v>
      </c>
      <c r="AE20" s="12">
        <f t="shared" si="7"/>
        <v>193043.49919979696</v>
      </c>
      <c r="AF20" s="12">
        <f t="shared" si="12"/>
        <v>674850.76153846155</v>
      </c>
      <c r="AG20" s="12">
        <v>49040</v>
      </c>
      <c r="AH20" s="12">
        <f t="shared" si="8"/>
        <v>14028.064270124876</v>
      </c>
      <c r="AI20" s="15">
        <f t="shared" si="9"/>
        <v>9.208454127007942E-3</v>
      </c>
      <c r="AJ20" s="15">
        <f t="shared" si="13"/>
        <v>9.2232357834465487E-3</v>
      </c>
      <c r="AK20" s="12">
        <v>7113</v>
      </c>
      <c r="AL20" s="12">
        <f t="shared" si="10"/>
        <v>2034.6986368963753</v>
      </c>
      <c r="AM20" s="12">
        <v>6048010</v>
      </c>
      <c r="AN20" s="15">
        <f t="shared" si="18"/>
        <v>9.3607829409033227E-2</v>
      </c>
      <c r="AP20">
        <v>2039</v>
      </c>
      <c r="AQ20" s="12">
        <v>5446516</v>
      </c>
      <c r="AR20" s="12">
        <v>6048010</v>
      </c>
      <c r="AS20" s="12">
        <v>-601494</v>
      </c>
      <c r="AT20" s="12">
        <v>827271</v>
      </c>
      <c r="AU20" s="12">
        <f t="shared" si="19"/>
        <v>827271.42400000023</v>
      </c>
      <c r="AV20" s="15">
        <f t="shared" si="20"/>
        <v>3.5000000000000003E-2</v>
      </c>
      <c r="AW20" s="12">
        <v>225777</v>
      </c>
      <c r="AX20" s="12">
        <v>11053938</v>
      </c>
      <c r="AY20" s="17">
        <f t="shared" si="14"/>
        <v>1.8276983669008484</v>
      </c>
      <c r="AZ20" s="18">
        <f t="shared" si="21"/>
        <v>0.2557315068520265</v>
      </c>
    </row>
    <row r="21" spans="1:52">
      <c r="A21">
        <v>2040</v>
      </c>
      <c r="B21" s="12">
        <v>46647994</v>
      </c>
      <c r="C21" s="15">
        <f t="shared" si="15"/>
        <v>6.5157395132685814E-2</v>
      </c>
      <c r="D21" s="12">
        <v>5672550</v>
      </c>
      <c r="E21" s="15">
        <v>0.1216</v>
      </c>
      <c r="F21" s="12">
        <f t="shared" si="0"/>
        <v>5672396.0703999996</v>
      </c>
      <c r="G21" s="12">
        <v>80580</v>
      </c>
      <c r="H21" s="12">
        <v>44810</v>
      </c>
      <c r="I21" s="12">
        <v>5797940</v>
      </c>
      <c r="J21" s="12">
        <f t="shared" si="1"/>
        <v>1507481.2841998718</v>
      </c>
      <c r="K21" s="12">
        <f t="shared" si="2"/>
        <v>12396713.62975521</v>
      </c>
      <c r="L21" s="12">
        <f t="shared" si="3"/>
        <v>33322.417294835992</v>
      </c>
      <c r="M21" s="15">
        <f t="shared" si="16"/>
        <v>6.4522715071432923E-2</v>
      </c>
      <c r="N21" s="15"/>
      <c r="O21" s="15"/>
      <c r="P21" s="15"/>
      <c r="Q21" s="12"/>
      <c r="R21">
        <v>2040</v>
      </c>
      <c r="S21" s="12">
        <v>4663073</v>
      </c>
      <c r="T21" s="12">
        <v>582114</v>
      </c>
      <c r="U21" s="12">
        <v>582209</v>
      </c>
      <c r="V21" s="12">
        <v>5827395</v>
      </c>
      <c r="W21" s="12">
        <f t="shared" si="4"/>
        <v>1239212.5718341395</v>
      </c>
      <c r="X21" s="12">
        <f t="shared" si="5"/>
        <v>154696.91060823161</v>
      </c>
      <c r="Y21" s="12">
        <f t="shared" si="6"/>
        <v>154722.15687701706</v>
      </c>
      <c r="Z21" s="12"/>
      <c r="AA21">
        <v>2040</v>
      </c>
      <c r="AB21" s="12">
        <v>5827395</v>
      </c>
      <c r="AC21" s="15">
        <f t="shared" si="17"/>
        <v>9.5991804410226367E-2</v>
      </c>
      <c r="AD21" s="12">
        <v>739631</v>
      </c>
      <c r="AE21" s="12">
        <f t="shared" si="7"/>
        <v>196557.08450591628</v>
      </c>
      <c r="AF21" s="12">
        <f t="shared" si="12"/>
        <v>739630.90384615399</v>
      </c>
      <c r="AG21" s="12">
        <v>50156</v>
      </c>
      <c r="AH21" s="12">
        <f t="shared" si="8"/>
        <v>13328.966917934398</v>
      </c>
      <c r="AI21" s="15">
        <f t="shared" si="9"/>
        <v>8.8418788728173402E-3</v>
      </c>
      <c r="AJ21" s="15">
        <f t="shared" si="13"/>
        <v>8.6069332866572455E-3</v>
      </c>
      <c r="AK21" s="12">
        <v>7238</v>
      </c>
      <c r="AL21" s="12">
        <f t="shared" si="10"/>
        <v>1923.4999312546688</v>
      </c>
      <c r="AM21" s="12">
        <v>6624420</v>
      </c>
      <c r="AN21" s="15">
        <f t="shared" si="18"/>
        <v>9.5305728661162936E-2</v>
      </c>
      <c r="AP21">
        <v>2040</v>
      </c>
      <c r="AQ21" s="12">
        <v>5797940</v>
      </c>
      <c r="AR21" s="12">
        <v>6624420</v>
      </c>
      <c r="AS21" s="12">
        <v>-826480</v>
      </c>
      <c r="AT21" s="12">
        <v>844521</v>
      </c>
      <c r="AU21" s="12">
        <f t="shared" si="19"/>
        <v>844520.86320000025</v>
      </c>
      <c r="AV21" s="15">
        <f t="shared" si="20"/>
        <v>3.5000000000000003E-2</v>
      </c>
      <c r="AW21" s="12">
        <v>18041</v>
      </c>
      <c r="AX21" s="12">
        <v>11071979</v>
      </c>
      <c r="AY21" s="17">
        <f t="shared" si="14"/>
        <v>1.6713884385349962</v>
      </c>
      <c r="AZ21" s="18">
        <f t="shared" si="21"/>
        <v>0.2375803668264832</v>
      </c>
    </row>
    <row r="22" spans="1:52">
      <c r="A22">
        <v>2041</v>
      </c>
      <c r="B22" s="12">
        <v>49604345</v>
      </c>
      <c r="C22" s="15">
        <f t="shared" si="15"/>
        <v>6.3375737014543354E-2</v>
      </c>
      <c r="D22" s="12">
        <v>6032045</v>
      </c>
      <c r="E22" s="15">
        <v>0.1216</v>
      </c>
      <c r="F22" s="12">
        <f t="shared" si="0"/>
        <v>6031888.352</v>
      </c>
      <c r="G22" s="12">
        <v>83412</v>
      </c>
      <c r="H22" s="12">
        <v>46393</v>
      </c>
      <c r="I22" s="12">
        <v>6161850</v>
      </c>
      <c r="J22" s="12">
        <f t="shared" si="1"/>
        <v>1489239.2712161243</v>
      </c>
      <c r="K22" s="12">
        <f t="shared" si="2"/>
        <v>12246715.433481216</v>
      </c>
      <c r="L22" s="12">
        <f t="shared" si="3"/>
        <v>32047.291358106417</v>
      </c>
      <c r="M22" s="15">
        <f t="shared" si="16"/>
        <v>6.2765395985470596E-2</v>
      </c>
      <c r="N22" s="15"/>
      <c r="O22" s="15"/>
      <c r="P22" s="15"/>
      <c r="Q22" s="12"/>
      <c r="R22">
        <v>2041</v>
      </c>
      <c r="S22" s="12">
        <v>5146405</v>
      </c>
      <c r="T22" s="12">
        <v>633332</v>
      </c>
      <c r="U22" s="12">
        <v>617551</v>
      </c>
      <c r="V22" s="12">
        <v>6397288</v>
      </c>
      <c r="W22" s="12">
        <f t="shared" si="4"/>
        <v>1270585.4202982602</v>
      </c>
      <c r="X22" s="12">
        <f t="shared" si="5"/>
        <v>156362.04406927509</v>
      </c>
      <c r="Y22" s="12">
        <f t="shared" si="6"/>
        <v>152465.9052077345</v>
      </c>
      <c r="Z22" s="12"/>
      <c r="AA22">
        <v>2041</v>
      </c>
      <c r="AB22" s="12">
        <v>6397288</v>
      </c>
      <c r="AC22" s="15">
        <f t="shared" si="17"/>
        <v>9.7795498674793757E-2</v>
      </c>
      <c r="AD22" s="12">
        <v>811963</v>
      </c>
      <c r="AE22" s="12">
        <f t="shared" si="7"/>
        <v>200463.88685337361</v>
      </c>
      <c r="AF22" s="12">
        <f t="shared" si="12"/>
        <v>811963.47692307702</v>
      </c>
      <c r="AG22" s="12">
        <v>51272</v>
      </c>
      <c r="AH22" s="12">
        <f t="shared" si="8"/>
        <v>12658.439370693211</v>
      </c>
      <c r="AI22" s="15">
        <f t="shared" si="9"/>
        <v>8.499936588669349E-3</v>
      </c>
      <c r="AJ22" s="15">
        <f t="shared" si="13"/>
        <v>8.0146462063299326E-3</v>
      </c>
      <c r="AK22" s="12">
        <v>7362</v>
      </c>
      <c r="AL22" s="12">
        <f t="shared" si="10"/>
        <v>1817.5891450897843</v>
      </c>
      <c r="AM22" s="12">
        <v>7267886</v>
      </c>
      <c r="AN22" s="15">
        <f t="shared" si="18"/>
        <v>9.7135447329728564E-2</v>
      </c>
      <c r="AP22">
        <v>2041</v>
      </c>
      <c r="AQ22" s="12">
        <v>6161850</v>
      </c>
      <c r="AR22" s="12">
        <v>7267886</v>
      </c>
      <c r="AS22" s="12">
        <v>-1106036</v>
      </c>
      <c r="AT22" s="12">
        <v>845899</v>
      </c>
      <c r="AU22" s="12">
        <f t="shared" si="19"/>
        <v>845899.19560000021</v>
      </c>
      <c r="AV22" s="15">
        <f t="shared" si="20"/>
        <v>3.5000000000000003E-2</v>
      </c>
      <c r="AW22" s="12">
        <v>-260137</v>
      </c>
      <c r="AX22" s="12">
        <v>10811842</v>
      </c>
      <c r="AY22" s="17">
        <f t="shared" si="14"/>
        <v>1.4876185454752593</v>
      </c>
      <c r="AZ22" s="18">
        <f t="shared" si="21"/>
        <v>0.22071754628993237</v>
      </c>
    </row>
    <row r="23" spans="1:52">
      <c r="A23">
        <v>2042</v>
      </c>
      <c r="B23" s="12">
        <v>52696383</v>
      </c>
      <c r="C23" s="15">
        <f t="shared" si="15"/>
        <v>6.2334015296442224E-2</v>
      </c>
      <c r="D23" s="12">
        <v>6408044</v>
      </c>
      <c r="E23" s="15">
        <v>0.1216</v>
      </c>
      <c r="F23" s="12">
        <f t="shared" si="0"/>
        <v>6407880.1727999998</v>
      </c>
      <c r="G23" s="12">
        <v>86245</v>
      </c>
      <c r="H23" s="12">
        <v>47975</v>
      </c>
      <c r="I23" s="12">
        <v>6542264</v>
      </c>
      <c r="J23" s="12">
        <f t="shared" si="1"/>
        <v>1469777.867381108</v>
      </c>
      <c r="K23" s="12">
        <f t="shared" si="2"/>
        <v>12086680.026610004</v>
      </c>
      <c r="L23" s="12">
        <f t="shared" si="3"/>
        <v>30785.304432973979</v>
      </c>
      <c r="M23" s="15">
        <f t="shared" si="16"/>
        <v>6.1736978342543214E-2</v>
      </c>
      <c r="N23" s="15"/>
      <c r="O23" s="15"/>
      <c r="P23" s="15"/>
      <c r="Q23" s="12"/>
      <c r="R23">
        <v>2042</v>
      </c>
      <c r="S23" s="12">
        <v>5694670</v>
      </c>
      <c r="T23" s="12">
        <v>689058</v>
      </c>
      <c r="U23" s="12">
        <v>654865</v>
      </c>
      <c r="V23" s="12">
        <v>7038593</v>
      </c>
      <c r="W23" s="12">
        <f t="shared" si="4"/>
        <v>1306155.1899517504</v>
      </c>
      <c r="X23" s="12">
        <f t="shared" si="5"/>
        <v>158045.45002217393</v>
      </c>
      <c r="Y23" s="12">
        <f t="shared" si="6"/>
        <v>150202.78935702209</v>
      </c>
      <c r="Z23" s="12"/>
      <c r="AA23">
        <v>2042</v>
      </c>
      <c r="AB23" s="12">
        <v>7038593</v>
      </c>
      <c r="AC23" s="15">
        <f t="shared" si="17"/>
        <v>0.1002463856559217</v>
      </c>
      <c r="AD23" s="12">
        <v>893360</v>
      </c>
      <c r="AE23" s="12">
        <f t="shared" si="7"/>
        <v>204905.07799315776</v>
      </c>
      <c r="AF23" s="12">
        <f t="shared" si="12"/>
        <v>893359.88076923089</v>
      </c>
      <c r="AG23" s="12">
        <v>52388</v>
      </c>
      <c r="AH23" s="12">
        <f t="shared" si="8"/>
        <v>12015.947911150655</v>
      </c>
      <c r="AI23" s="15">
        <f t="shared" si="9"/>
        <v>8.1753496074621207E-3</v>
      </c>
      <c r="AJ23" s="15">
        <f t="shared" si="13"/>
        <v>7.442964808449643E-3</v>
      </c>
      <c r="AK23" s="12">
        <v>7487</v>
      </c>
      <c r="AL23" s="12">
        <f t="shared" si="10"/>
        <v>1717.2520808350184</v>
      </c>
      <c r="AM23" s="12">
        <v>7991828</v>
      </c>
      <c r="AN23" s="15">
        <f t="shared" si="18"/>
        <v>9.9608331776255055E-2</v>
      </c>
      <c r="AP23">
        <v>2042</v>
      </c>
      <c r="AQ23" s="12">
        <v>6542264</v>
      </c>
      <c r="AR23" s="12">
        <v>7991828</v>
      </c>
      <c r="AS23" s="12">
        <v>-1449564</v>
      </c>
      <c r="AT23" s="12">
        <v>826025</v>
      </c>
      <c r="AU23" s="12">
        <f t="shared" si="19"/>
        <v>826024.72880000027</v>
      </c>
      <c r="AV23" s="15">
        <f t="shared" si="20"/>
        <v>3.5000000000000003E-2</v>
      </c>
      <c r="AW23" s="12">
        <v>-623539</v>
      </c>
      <c r="AX23" s="12">
        <v>10188303</v>
      </c>
      <c r="AY23" s="17">
        <f t="shared" si="14"/>
        <v>1.2748401241868568</v>
      </c>
      <c r="AZ23" s="18">
        <f t="shared" si="21"/>
        <v>0.205051603762479</v>
      </c>
    </row>
    <row r="24" spans="1:52">
      <c r="A24">
        <v>2043</v>
      </c>
      <c r="B24" s="12">
        <v>55886738</v>
      </c>
      <c r="C24" s="15">
        <f t="shared" si="15"/>
        <v>6.0542200780649313E-2</v>
      </c>
      <c r="D24" s="12">
        <v>6796000</v>
      </c>
      <c r="E24" s="15">
        <v>0.1216</v>
      </c>
      <c r="F24" s="12">
        <f t="shared" si="0"/>
        <v>6795827.3408000004</v>
      </c>
      <c r="G24" s="12">
        <v>89077</v>
      </c>
      <c r="H24" s="12">
        <v>49558</v>
      </c>
      <c r="I24" s="12">
        <v>6934635</v>
      </c>
      <c r="J24" s="12">
        <f t="shared" si="1"/>
        <v>1448124.4936230585</v>
      </c>
      <c r="K24" s="12">
        <f t="shared" si="2"/>
        <v>11908615.975058055</v>
      </c>
      <c r="L24" s="12">
        <f t="shared" si="3"/>
        <v>29541.015181493924</v>
      </c>
      <c r="M24" s="15">
        <f t="shared" si="16"/>
        <v>5.9974803829377699E-2</v>
      </c>
      <c r="N24" s="15"/>
      <c r="O24" s="15"/>
      <c r="P24" s="15"/>
      <c r="Q24" s="12"/>
      <c r="R24">
        <v>2043</v>
      </c>
      <c r="S24" s="12">
        <v>6316094</v>
      </c>
      <c r="T24" s="12">
        <v>749439</v>
      </c>
      <c r="U24" s="12">
        <v>694670</v>
      </c>
      <c r="V24" s="12">
        <v>7760202</v>
      </c>
      <c r="W24" s="12">
        <f t="shared" si="4"/>
        <v>1345863.8059778749</v>
      </c>
      <c r="X24" s="12">
        <f t="shared" si="5"/>
        <v>159694.08069104934</v>
      </c>
      <c r="Y24" s="12">
        <f t="shared" si="6"/>
        <v>148023.6377258873</v>
      </c>
      <c r="Z24" s="12"/>
      <c r="AA24">
        <v>2043</v>
      </c>
      <c r="AB24" s="12">
        <v>7760202</v>
      </c>
      <c r="AC24" s="15">
        <f t="shared" si="17"/>
        <v>0.10252176819997971</v>
      </c>
      <c r="AD24" s="12">
        <v>984949</v>
      </c>
      <c r="AE24" s="12">
        <f t="shared" si="7"/>
        <v>209877.68862117978</v>
      </c>
      <c r="AF24" s="12">
        <f t="shared" si="12"/>
        <v>984948.71538461547</v>
      </c>
      <c r="AG24" s="12">
        <v>53504</v>
      </c>
      <c r="AH24" s="12">
        <f t="shared" si="8"/>
        <v>11400.890657270176</v>
      </c>
      <c r="AI24" s="15">
        <f t="shared" si="9"/>
        <v>7.8728663919952913E-3</v>
      </c>
      <c r="AJ24" s="15">
        <f t="shared" si="13"/>
        <v>6.8946658862746096E-3</v>
      </c>
      <c r="AK24" s="12">
        <v>7612</v>
      </c>
      <c r="AL24" s="12">
        <f t="shared" si="10"/>
        <v>1622.0017135754445</v>
      </c>
      <c r="AM24" s="12">
        <v>8806267</v>
      </c>
      <c r="AN24" s="15">
        <f t="shared" si="18"/>
        <v>0.10190897501798091</v>
      </c>
      <c r="AP24">
        <v>2043</v>
      </c>
      <c r="AQ24" s="12">
        <v>6934635</v>
      </c>
      <c r="AR24" s="12">
        <v>8806267</v>
      </c>
      <c r="AS24" s="12">
        <v>-1871632</v>
      </c>
      <c r="AT24" s="12">
        <v>778386</v>
      </c>
      <c r="AU24" s="12">
        <f t="shared" si="19"/>
        <v>778386.34920000029</v>
      </c>
      <c r="AV24" s="15">
        <f t="shared" si="20"/>
        <v>3.5000000000000003E-2</v>
      </c>
      <c r="AW24" s="12">
        <v>-1093246</v>
      </c>
      <c r="AX24" s="12">
        <v>9095057</v>
      </c>
      <c r="AY24" s="17">
        <f t="shared" si="14"/>
        <v>1.0327936911292832</v>
      </c>
      <c r="AZ24" s="18">
        <f t="shared" si="21"/>
        <v>0.19049758803649108</v>
      </c>
    </row>
    <row r="25" spans="1:52">
      <c r="A25">
        <v>2044</v>
      </c>
      <c r="B25" s="12">
        <v>59219549</v>
      </c>
      <c r="C25" s="15">
        <f t="shared" si="15"/>
        <v>5.9635096254857523E-2</v>
      </c>
      <c r="D25" s="12">
        <v>7201276</v>
      </c>
      <c r="E25" s="15">
        <v>0.1216</v>
      </c>
      <c r="F25" s="12">
        <f t="shared" si="0"/>
        <v>7201097.1584000001</v>
      </c>
      <c r="G25" s="12">
        <v>91910</v>
      </c>
      <c r="H25" s="12">
        <v>51140</v>
      </c>
      <c r="I25" s="12">
        <v>7344326</v>
      </c>
      <c r="J25" s="12">
        <f t="shared" si="1"/>
        <v>1425569.1755172457</v>
      </c>
      <c r="K25" s="12">
        <f t="shared" si="2"/>
        <v>11723139.571713835</v>
      </c>
      <c r="L25" s="12">
        <f t="shared" si="3"/>
        <v>28318.268950911199</v>
      </c>
      <c r="M25" s="15">
        <f t="shared" si="16"/>
        <v>5.9078956570893792E-2</v>
      </c>
      <c r="N25" s="15"/>
      <c r="O25" s="15"/>
      <c r="P25" s="15"/>
      <c r="Q25" s="12"/>
      <c r="R25">
        <v>2044</v>
      </c>
      <c r="S25" s="12">
        <v>7010175</v>
      </c>
      <c r="T25" s="12">
        <v>814951</v>
      </c>
      <c r="U25" s="12">
        <v>737163</v>
      </c>
      <c r="V25" s="12">
        <v>8562288</v>
      </c>
      <c r="W25" s="12">
        <f t="shared" si="4"/>
        <v>1387738.7000556022</v>
      </c>
      <c r="X25" s="12">
        <f t="shared" si="5"/>
        <v>161328.21810425748</v>
      </c>
      <c r="Y25" s="12">
        <f t="shared" si="6"/>
        <v>145929.25616679867</v>
      </c>
      <c r="Z25" s="12"/>
      <c r="AA25">
        <v>2044</v>
      </c>
      <c r="AB25" s="12">
        <v>8562288</v>
      </c>
      <c r="AC25" s="15">
        <f t="shared" si="17"/>
        <v>0.1033589074098844</v>
      </c>
      <c r="AD25" s="12">
        <v>1086752</v>
      </c>
      <c r="AE25" s="12">
        <f t="shared" si="7"/>
        <v>215134.11687480353</v>
      </c>
      <c r="AF25" s="12">
        <f t="shared" si="12"/>
        <v>1086751.9384615386</v>
      </c>
      <c r="AG25" s="12">
        <v>54619</v>
      </c>
      <c r="AH25" s="12">
        <f t="shared" si="8"/>
        <v>10812.411966653748</v>
      </c>
      <c r="AI25" s="15">
        <f t="shared" si="9"/>
        <v>7.5846280575831287E-3</v>
      </c>
      <c r="AJ25" s="15">
        <f t="shared" si="13"/>
        <v>6.37901925279785E-3</v>
      </c>
      <c r="AK25" s="12">
        <v>7737</v>
      </c>
      <c r="AL25" s="12">
        <f t="shared" si="10"/>
        <v>1531.6214391695207</v>
      </c>
      <c r="AM25" s="12">
        <v>9711397</v>
      </c>
      <c r="AN25" s="15">
        <f t="shared" si="18"/>
        <v>0.10278248433757464</v>
      </c>
      <c r="AP25">
        <v>2044</v>
      </c>
      <c r="AQ25" s="12">
        <v>7344326</v>
      </c>
      <c r="AR25" s="12">
        <v>9711397</v>
      </c>
      <c r="AS25" s="12">
        <v>-2367070</v>
      </c>
      <c r="AT25" s="12">
        <v>694862</v>
      </c>
      <c r="AU25" s="12">
        <f t="shared" si="19"/>
        <v>694862.3548000002</v>
      </c>
      <c r="AV25" s="15">
        <f t="shared" si="20"/>
        <v>3.5000000000000003E-2</v>
      </c>
      <c r="AW25" s="12">
        <v>-1672208</v>
      </c>
      <c r="AX25" s="12">
        <v>7422849</v>
      </c>
      <c r="AY25" s="17">
        <f t="shared" si="14"/>
        <v>0.76434410003009867</v>
      </c>
      <c r="AZ25" s="18">
        <f t="shared" si="21"/>
        <v>0.17697657751439158</v>
      </c>
    </row>
    <row r="26" spans="1:52">
      <c r="A26">
        <v>2045</v>
      </c>
      <c r="B26" s="12">
        <v>62667249</v>
      </c>
      <c r="C26" s="15">
        <f t="shared" si="15"/>
        <v>5.8218950637398459E-2</v>
      </c>
      <c r="D26" s="12">
        <v>7620521</v>
      </c>
      <c r="E26" s="15">
        <v>0.1216</v>
      </c>
      <c r="F26" s="12">
        <f t="shared" si="0"/>
        <v>7620337.4784000004</v>
      </c>
      <c r="G26" s="12">
        <v>94742</v>
      </c>
      <c r="H26" s="12">
        <v>52723</v>
      </c>
      <c r="I26" s="12">
        <v>7767986</v>
      </c>
      <c r="J26" s="12">
        <f t="shared" si="1"/>
        <v>1401489.3926722405</v>
      </c>
      <c r="K26" s="12">
        <f t="shared" si="2"/>
        <v>11525128.628534725</v>
      </c>
      <c r="L26" s="12">
        <f t="shared" si="3"/>
        <v>27120.276066480488</v>
      </c>
      <c r="M26" s="15">
        <f t="shared" si="16"/>
        <v>5.7685347845398027E-2</v>
      </c>
      <c r="N26" s="15"/>
      <c r="O26" s="15"/>
      <c r="P26" s="15"/>
      <c r="Q26" s="12"/>
      <c r="R26">
        <v>2045</v>
      </c>
      <c r="S26" s="12">
        <v>7779209</v>
      </c>
      <c r="T26" s="12">
        <v>885391</v>
      </c>
      <c r="U26" s="12">
        <v>782431</v>
      </c>
      <c r="V26" s="12">
        <v>9447031</v>
      </c>
      <c r="W26" s="12">
        <f t="shared" si="4"/>
        <v>1430673.6897490905</v>
      </c>
      <c r="X26" s="12">
        <f t="shared" si="5"/>
        <v>162832.18625963602</v>
      </c>
      <c r="Y26" s="12">
        <f t="shared" si="6"/>
        <v>143896.82109634418</v>
      </c>
      <c r="Z26" s="12"/>
      <c r="AA26">
        <v>2045</v>
      </c>
      <c r="AB26" s="12">
        <v>9447031</v>
      </c>
      <c r="AC26" s="15">
        <f t="shared" si="17"/>
        <v>0.10333020800047832</v>
      </c>
      <c r="AD26" s="12">
        <v>1199046</v>
      </c>
      <c r="AE26" s="12">
        <f t="shared" si="7"/>
        <v>220516.45160824034</v>
      </c>
      <c r="AF26" s="12">
        <f t="shared" si="12"/>
        <v>1199046.2423076925</v>
      </c>
      <c r="AG26" s="12">
        <v>55735</v>
      </c>
      <c r="AH26" s="12">
        <f t="shared" si="8"/>
        <v>10250.21928298437</v>
      </c>
      <c r="AI26" s="15">
        <f t="shared" si="9"/>
        <v>7.3138043973633828E-3</v>
      </c>
      <c r="AJ26" s="15">
        <f t="shared" si="13"/>
        <v>5.8997371766854583E-3</v>
      </c>
      <c r="AK26" s="12">
        <v>7862</v>
      </c>
      <c r="AL26" s="12">
        <f t="shared" si="10"/>
        <v>1445.8997757750626</v>
      </c>
      <c r="AM26" s="12">
        <v>10709674</v>
      </c>
      <c r="AN26" s="15">
        <f t="shared" si="18"/>
        <v>0.10279437654541357</v>
      </c>
      <c r="AP26">
        <v>2045</v>
      </c>
      <c r="AQ26" s="12">
        <v>7767986</v>
      </c>
      <c r="AR26" s="12">
        <v>10709674</v>
      </c>
      <c r="AS26" s="12">
        <v>-2941688</v>
      </c>
      <c r="AT26" s="12">
        <v>567106</v>
      </c>
      <c r="AU26" s="12">
        <f t="shared" si="19"/>
        <v>567105.6636000002</v>
      </c>
      <c r="AV26" s="15">
        <f t="shared" si="20"/>
        <v>3.5000000000000003E-2</v>
      </c>
      <c r="AW26" s="12">
        <v>-2374582</v>
      </c>
      <c r="AX26" s="12">
        <v>5048267</v>
      </c>
      <c r="AY26" s="17">
        <f t="shared" si="14"/>
        <v>0.47137447881233357</v>
      </c>
      <c r="AZ26" s="18">
        <f t="shared" si="21"/>
        <v>0.1644152522430245</v>
      </c>
    </row>
    <row r="27" spans="1:52">
      <c r="A27">
        <v>2046</v>
      </c>
      <c r="B27" s="12">
        <v>66228249</v>
      </c>
      <c r="C27" s="15">
        <f t="shared" si="15"/>
        <v>5.6823940045620969E-2</v>
      </c>
      <c r="D27" s="12">
        <v>8053531</v>
      </c>
      <c r="E27" s="15">
        <v>0.1216</v>
      </c>
      <c r="F27" s="12">
        <f t="shared" si="0"/>
        <v>8053355.0784</v>
      </c>
      <c r="G27" s="12">
        <v>97575</v>
      </c>
      <c r="H27" s="12">
        <v>54305</v>
      </c>
      <c r="I27" s="12">
        <v>8205411</v>
      </c>
      <c r="J27" s="12">
        <f t="shared" si="1"/>
        <v>1375997.9805747897</v>
      </c>
      <c r="K27" s="12">
        <f t="shared" si="2"/>
        <v>11315525.684448764</v>
      </c>
      <c r="L27" s="12">
        <f t="shared" si="3"/>
        <v>25949.682603779518</v>
      </c>
      <c r="M27" s="15">
        <f t="shared" si="16"/>
        <v>5.6311249788555173E-2</v>
      </c>
      <c r="N27" s="15"/>
      <c r="O27" s="15"/>
      <c r="P27" s="15"/>
      <c r="Q27" s="12"/>
      <c r="R27">
        <v>2046</v>
      </c>
      <c r="S27" s="12">
        <v>8625144</v>
      </c>
      <c r="T27" s="12">
        <v>961294</v>
      </c>
      <c r="U27" s="12">
        <v>830700</v>
      </c>
      <c r="V27" s="12">
        <v>10417139</v>
      </c>
      <c r="W27" s="12">
        <f t="shared" si="4"/>
        <v>1473661.7672629266</v>
      </c>
      <c r="X27" s="12">
        <f t="shared" si="5"/>
        <v>164243.31175215714</v>
      </c>
      <c r="Y27" s="12">
        <f t="shared" si="6"/>
        <v>141930.48024071401</v>
      </c>
      <c r="Z27" s="12"/>
      <c r="AA27">
        <v>2046</v>
      </c>
      <c r="AB27" s="12">
        <v>10417139</v>
      </c>
      <c r="AC27" s="15">
        <f t="shared" si="17"/>
        <v>0.10268919409706601</v>
      </c>
      <c r="AD27" s="12">
        <v>1322175</v>
      </c>
      <c r="AE27" s="12">
        <f t="shared" si="7"/>
        <v>225902.17011227406</v>
      </c>
      <c r="AF27" s="12">
        <f t="shared" si="12"/>
        <v>1322175.3346153847</v>
      </c>
      <c r="AG27" s="12">
        <v>56851</v>
      </c>
      <c r="AH27" s="12">
        <f t="shared" si="8"/>
        <v>9713.3619022087787</v>
      </c>
      <c r="AI27" s="15">
        <f t="shared" si="9"/>
        <v>7.059139649428307E-3</v>
      </c>
      <c r="AJ27" s="15">
        <f t="shared" si="13"/>
        <v>5.4574485374535176E-3</v>
      </c>
      <c r="AK27" s="12">
        <v>7987</v>
      </c>
      <c r="AL27" s="12">
        <f t="shared" si="10"/>
        <v>1364.6307279193245</v>
      </c>
      <c r="AM27" s="12">
        <v>11804152</v>
      </c>
      <c r="AN27" s="15">
        <f t="shared" si="18"/>
        <v>0.10219526756836861</v>
      </c>
      <c r="AP27">
        <v>2046</v>
      </c>
      <c r="AQ27" s="12">
        <v>8205411</v>
      </c>
      <c r="AR27" s="12">
        <v>11804152</v>
      </c>
      <c r="AS27" s="12">
        <v>-3598741</v>
      </c>
      <c r="AT27" s="12">
        <v>385688</v>
      </c>
      <c r="AU27" s="12">
        <f t="shared" si="19"/>
        <v>385687.59880000009</v>
      </c>
      <c r="AV27" s="15">
        <f t="shared" si="20"/>
        <v>3.5000000000000003E-2</v>
      </c>
      <c r="AW27" s="12">
        <v>-3213053</v>
      </c>
      <c r="AX27" s="12">
        <v>1835213</v>
      </c>
      <c r="AY27" s="17">
        <f t="shared" si="14"/>
        <v>0.15547182042386443</v>
      </c>
      <c r="AZ27" s="18">
        <f t="shared" si="21"/>
        <v>0.15274549632388007</v>
      </c>
    </row>
    <row r="28" spans="1:52">
      <c r="A28">
        <v>2047</v>
      </c>
      <c r="B28" s="12">
        <v>69939487</v>
      </c>
      <c r="C28" s="15">
        <f t="shared" si="15"/>
        <v>5.603708471893909E-2</v>
      </c>
      <c r="D28" s="12">
        <v>8504820</v>
      </c>
      <c r="E28" s="15">
        <v>0.1216</v>
      </c>
      <c r="F28" s="12">
        <f t="shared" si="0"/>
        <v>8504641.6192000005</v>
      </c>
      <c r="G28" s="12">
        <v>100408</v>
      </c>
      <c r="H28" s="12">
        <v>55888</v>
      </c>
      <c r="I28" s="12">
        <v>8661115</v>
      </c>
      <c r="J28" s="12">
        <f t="shared" si="1"/>
        <v>1349966.2131452772</v>
      </c>
      <c r="K28" s="12">
        <f t="shared" si="2"/>
        <v>11101462.983897761</v>
      </c>
      <c r="L28" s="12">
        <f t="shared" si="3"/>
        <v>24808.793043210117</v>
      </c>
      <c r="M28" s="15">
        <f t="shared" si="16"/>
        <v>5.5537010882209303E-2</v>
      </c>
      <c r="N28" s="15"/>
      <c r="O28" s="15"/>
      <c r="P28" s="15"/>
      <c r="Q28" s="12"/>
      <c r="R28">
        <v>2047</v>
      </c>
      <c r="S28" s="12">
        <v>9556275</v>
      </c>
      <c r="T28" s="12">
        <v>1043339</v>
      </c>
      <c r="U28" s="12">
        <v>882282</v>
      </c>
      <c r="V28" s="12">
        <v>11481897</v>
      </c>
      <c r="W28" s="12">
        <f t="shared" si="4"/>
        <v>1516863.1874072449</v>
      </c>
      <c r="X28" s="12">
        <f t="shared" si="5"/>
        <v>165608.72527070303</v>
      </c>
      <c r="Y28" s="12">
        <f t="shared" si="6"/>
        <v>140044.22086137524</v>
      </c>
      <c r="Z28" s="12"/>
      <c r="AA28">
        <v>2047</v>
      </c>
      <c r="AB28" s="12">
        <v>11481897</v>
      </c>
      <c r="AC28" s="15">
        <f t="shared" si="17"/>
        <v>0.10221213329302792</v>
      </c>
      <c r="AD28" s="12">
        <v>1457318</v>
      </c>
      <c r="AE28" s="12">
        <f t="shared" si="7"/>
        <v>231319.42378656447</v>
      </c>
      <c r="AF28" s="12">
        <f t="shared" si="12"/>
        <v>1457317.6961538461</v>
      </c>
      <c r="AG28" s="12">
        <v>57967</v>
      </c>
      <c r="AH28" s="12">
        <f t="shared" si="8"/>
        <v>9201.0755639028557</v>
      </c>
      <c r="AI28" s="15">
        <f t="shared" si="9"/>
        <v>6.8157821094391178E-3</v>
      </c>
      <c r="AJ28" s="15">
        <f t="shared" si="13"/>
        <v>5.0485560008071834E-3</v>
      </c>
      <c r="AK28" s="12">
        <v>8112</v>
      </c>
      <c r="AL28" s="12">
        <f t="shared" si="10"/>
        <v>1287.6140730826155</v>
      </c>
      <c r="AM28" s="12">
        <v>13005293</v>
      </c>
      <c r="AN28" s="15">
        <f t="shared" si="18"/>
        <v>0.10175580592320399</v>
      </c>
      <c r="AP28">
        <v>2047</v>
      </c>
      <c r="AQ28" s="12">
        <v>8661115</v>
      </c>
      <c r="AR28" s="12">
        <v>13005293</v>
      </c>
      <c r="AS28" s="12">
        <v>-4344177</v>
      </c>
      <c r="AT28" s="12">
        <v>140210</v>
      </c>
      <c r="AU28" s="12">
        <f t="shared" si="19"/>
        <v>140210.27320000005</v>
      </c>
      <c r="AV28" s="15">
        <f t="shared" si="20"/>
        <v>3.5000000000000003E-2</v>
      </c>
      <c r="AW28" s="12">
        <v>-4203967</v>
      </c>
      <c r="AX28" s="12">
        <v>-2368753</v>
      </c>
      <c r="AY28" s="17">
        <f t="shared" si="14"/>
        <v>-0.18213761120183913</v>
      </c>
      <c r="AZ28" s="18">
        <f t="shared" si="21"/>
        <v>0.14190402854318104</v>
      </c>
    </row>
    <row r="29" spans="1:52">
      <c r="A29">
        <v>2048</v>
      </c>
      <c r="B29" s="12">
        <v>73756382</v>
      </c>
      <c r="C29" s="15">
        <f t="shared" si="15"/>
        <v>5.4574249307833833E-2</v>
      </c>
      <c r="D29" s="12">
        <v>8968959</v>
      </c>
      <c r="E29" s="15">
        <v>0.1216</v>
      </c>
      <c r="F29" s="12">
        <f t="shared" si="0"/>
        <v>8968776.0512000006</v>
      </c>
      <c r="G29" s="12">
        <v>103240</v>
      </c>
      <c r="H29" s="12">
        <v>57470</v>
      </c>
      <c r="I29" s="12">
        <v>9129670</v>
      </c>
      <c r="J29" s="12">
        <f t="shared" si="1"/>
        <v>1322592.7031431959</v>
      </c>
      <c r="K29" s="12">
        <f t="shared" si="2"/>
        <v>10876362.869251845</v>
      </c>
      <c r="L29" s="12">
        <f t="shared" si="3"/>
        <v>23698.834315347303</v>
      </c>
      <c r="M29" s="15">
        <f t="shared" si="16"/>
        <v>5.409869283573765E-2</v>
      </c>
      <c r="N29" s="15"/>
      <c r="O29" s="15"/>
      <c r="P29" s="15"/>
      <c r="Q29" s="12"/>
      <c r="R29">
        <v>2048</v>
      </c>
      <c r="S29" s="12">
        <v>10587331</v>
      </c>
      <c r="T29" s="12">
        <v>1131549</v>
      </c>
      <c r="U29" s="12">
        <v>937562</v>
      </c>
      <c r="V29" s="12">
        <v>12656442</v>
      </c>
      <c r="W29" s="12">
        <f t="shared" si="4"/>
        <v>1561243.2531313563</v>
      </c>
      <c r="X29" s="12">
        <f t="shared" si="5"/>
        <v>166862.00155993359</v>
      </c>
      <c r="Y29" s="12">
        <f t="shared" si="6"/>
        <v>138256.02948395026</v>
      </c>
      <c r="Z29" s="12"/>
      <c r="AA29">
        <v>2048</v>
      </c>
      <c r="AB29" s="12">
        <v>12656442</v>
      </c>
      <c r="AC29" s="15">
        <f t="shared" si="17"/>
        <v>0.10229537854241344</v>
      </c>
      <c r="AD29" s="12">
        <v>1606395</v>
      </c>
      <c r="AE29" s="12">
        <f t="shared" si="7"/>
        <v>236884.38149463214</v>
      </c>
      <c r="AF29" s="12">
        <f t="shared" si="12"/>
        <v>1606394.5615384616</v>
      </c>
      <c r="AG29" s="12">
        <v>59083</v>
      </c>
      <c r="AH29" s="12">
        <f t="shared" si="8"/>
        <v>8712.5768642502935</v>
      </c>
      <c r="AI29" s="15">
        <f t="shared" si="9"/>
        <v>6.5874980585818267E-3</v>
      </c>
      <c r="AJ29" s="15">
        <f t="shared" si="13"/>
        <v>4.6682156011934473E-3</v>
      </c>
      <c r="AK29" s="12">
        <v>8237</v>
      </c>
      <c r="AL29" s="12">
        <f t="shared" si="10"/>
        <v>1214.6555799608968</v>
      </c>
      <c r="AM29" s="12">
        <v>14330156</v>
      </c>
      <c r="AN29" s="15">
        <f t="shared" si="18"/>
        <v>0.10187106126713186</v>
      </c>
      <c r="AP29">
        <v>2048</v>
      </c>
      <c r="AQ29" s="12">
        <v>9129670</v>
      </c>
      <c r="AR29" s="12">
        <v>14330156</v>
      </c>
      <c r="AS29" s="12">
        <v>-5200486</v>
      </c>
      <c r="AT29" s="12">
        <v>0</v>
      </c>
      <c r="AU29" s="12">
        <f t="shared" si="19"/>
        <v>-180972.72920000006</v>
      </c>
      <c r="AV29" s="15">
        <f t="shared" si="20"/>
        <v>3.5000000000000003E-2</v>
      </c>
      <c r="AW29" s="12">
        <v>-5200486</v>
      </c>
      <c r="AX29" s="12">
        <v>-7569239</v>
      </c>
      <c r="AY29" s="17">
        <f t="shared" si="14"/>
        <v>-0.52820353107112028</v>
      </c>
      <c r="AZ29" s="18">
        <f t="shared" si="21"/>
        <v>0.13183205921886013</v>
      </c>
    </row>
    <row r="30" spans="1:52">
      <c r="A30">
        <v>2049</v>
      </c>
      <c r="B30" s="12">
        <v>77715983</v>
      </c>
      <c r="C30" s="15">
        <f t="shared" si="15"/>
        <v>5.3684859433587695E-2</v>
      </c>
      <c r="D30" s="12">
        <v>9450468</v>
      </c>
      <c r="E30" s="15">
        <v>0.1216</v>
      </c>
      <c r="F30" s="12">
        <f t="shared" si="0"/>
        <v>9450263.5328000002</v>
      </c>
      <c r="G30" s="12">
        <v>106073</v>
      </c>
      <c r="H30" s="12">
        <v>59053</v>
      </c>
      <c r="I30" s="12">
        <v>9615593</v>
      </c>
      <c r="J30" s="12">
        <f t="shared" si="1"/>
        <v>1294683.7898099683</v>
      </c>
      <c r="K30" s="12">
        <f t="shared" si="2"/>
        <v>10646840.283385657</v>
      </c>
      <c r="L30" s="12">
        <f t="shared" si="3"/>
        <v>22621.73211698731</v>
      </c>
      <c r="M30" s="15">
        <f t="shared" si="16"/>
        <v>5.3224596288803383E-2</v>
      </c>
      <c r="N30" s="15"/>
      <c r="O30" s="15"/>
      <c r="P30" s="15"/>
      <c r="Q30" s="12"/>
      <c r="R30">
        <v>2049</v>
      </c>
      <c r="S30" s="12">
        <v>11752562</v>
      </c>
      <c r="T30" s="12">
        <v>1226258</v>
      </c>
      <c r="U30" s="12">
        <v>997267</v>
      </c>
      <c r="V30" s="12">
        <v>13976088</v>
      </c>
      <c r="W30" s="12">
        <f t="shared" si="4"/>
        <v>1610063.2804784507</v>
      </c>
      <c r="X30" s="12">
        <f t="shared" si="5"/>
        <v>167993.4109850213</v>
      </c>
      <c r="Y30" s="12">
        <f t="shared" si="6"/>
        <v>136622.37880837411</v>
      </c>
      <c r="Z30" s="12"/>
      <c r="AA30">
        <v>2049</v>
      </c>
      <c r="AB30" s="12">
        <v>13976088</v>
      </c>
      <c r="AC30" s="15">
        <f t="shared" si="17"/>
        <v>0.10426674416079962</v>
      </c>
      <c r="AD30" s="12">
        <v>1773888</v>
      </c>
      <c r="AE30" s="12">
        <f t="shared" si="7"/>
        <v>243016.96366131553</v>
      </c>
      <c r="AF30" s="12">
        <f t="shared" si="12"/>
        <v>1773888.0923076926</v>
      </c>
      <c r="AG30" s="12">
        <v>60198</v>
      </c>
      <c r="AH30" s="12">
        <f t="shared" si="8"/>
        <v>8246.9328269224843</v>
      </c>
      <c r="AI30" s="15">
        <f t="shared" si="9"/>
        <v>6.3698432712538684E-3</v>
      </c>
      <c r="AJ30" s="15">
        <f t="shared" si="13"/>
        <v>4.307213864137089E-3</v>
      </c>
      <c r="AK30" s="12">
        <v>8361</v>
      </c>
      <c r="AL30" s="12">
        <f t="shared" si="10"/>
        <v>1145.4301698710738</v>
      </c>
      <c r="AM30" s="12">
        <v>15818535</v>
      </c>
      <c r="AN30" s="15">
        <f t="shared" si="18"/>
        <v>0.10386341921190523</v>
      </c>
      <c r="AP30">
        <v>2049</v>
      </c>
      <c r="AQ30" s="12">
        <v>9615593</v>
      </c>
      <c r="AR30" s="12">
        <v>15818535</v>
      </c>
      <c r="AS30" s="12">
        <v>-6202942</v>
      </c>
      <c r="AT30" s="12">
        <v>0</v>
      </c>
      <c r="AU30" s="12">
        <f t="shared" si="19"/>
        <v>-578289.8596000002</v>
      </c>
      <c r="AV30" s="15">
        <f t="shared" si="20"/>
        <v>3.5000000000000003E-2</v>
      </c>
      <c r="AW30" s="12">
        <v>-6202942</v>
      </c>
      <c r="AX30" s="12">
        <v>-13772181</v>
      </c>
      <c r="AY30" s="17">
        <f t="shared" si="14"/>
        <v>-0.87063568149642179</v>
      </c>
      <c r="AZ30" s="18">
        <f t="shared" si="21"/>
        <v>0.1224749714036233</v>
      </c>
    </row>
    <row r="31" spans="1:52">
      <c r="A31">
        <v>2050</v>
      </c>
      <c r="B31" s="12">
        <v>81747873</v>
      </c>
      <c r="C31" s="15">
        <f t="shared" si="15"/>
        <v>5.1879804441256283E-2</v>
      </c>
      <c r="D31" s="12">
        <v>9940761</v>
      </c>
      <c r="E31" s="15">
        <v>0.1216</v>
      </c>
      <c r="F31" s="12">
        <f t="shared" si="0"/>
        <v>9940541.3567999993</v>
      </c>
      <c r="G31" s="12">
        <v>108905</v>
      </c>
      <c r="H31" s="12">
        <v>60635</v>
      </c>
      <c r="I31" s="12">
        <v>10110301</v>
      </c>
      <c r="J31" s="12">
        <f t="shared" si="1"/>
        <v>1265191.7107752701</v>
      </c>
      <c r="K31" s="12">
        <f t="shared" si="2"/>
        <v>10404307.204761237</v>
      </c>
      <c r="L31" s="12">
        <f t="shared" si="3"/>
        <v>21577.885500399749</v>
      </c>
      <c r="M31" s="15">
        <f t="shared" si="16"/>
        <v>5.1448517007739447E-2</v>
      </c>
      <c r="N31" s="15"/>
      <c r="O31" s="15"/>
      <c r="P31" s="15"/>
      <c r="Q31" s="12"/>
      <c r="R31">
        <v>2050</v>
      </c>
      <c r="S31" s="12">
        <v>13069563</v>
      </c>
      <c r="T31" s="12">
        <v>1327590</v>
      </c>
      <c r="U31" s="12">
        <v>1062233</v>
      </c>
      <c r="V31" s="12">
        <v>15459387</v>
      </c>
      <c r="W31" s="12">
        <f t="shared" si="4"/>
        <v>1663404.1167527488</v>
      </c>
      <c r="X31" s="12">
        <f t="shared" si="5"/>
        <v>168966.52714094432</v>
      </c>
      <c r="Y31" s="12">
        <f t="shared" si="6"/>
        <v>135193.71268577402</v>
      </c>
      <c r="Z31" s="12"/>
      <c r="AA31">
        <v>2050</v>
      </c>
      <c r="AB31" s="12">
        <v>15459387</v>
      </c>
      <c r="AC31" s="15">
        <f t="shared" si="17"/>
        <v>0.10613120066215953</v>
      </c>
      <c r="AD31" s="12">
        <v>1962153</v>
      </c>
      <c r="AE31" s="12">
        <f t="shared" si="7"/>
        <v>249729.34274074476</v>
      </c>
      <c r="AF31" s="12">
        <f t="shared" si="12"/>
        <v>1962152.9653846158</v>
      </c>
      <c r="AG31" s="12">
        <v>61314</v>
      </c>
      <c r="AH31" s="12">
        <f t="shared" si="8"/>
        <v>7803.6243457090368</v>
      </c>
      <c r="AI31" s="15">
        <f t="shared" si="9"/>
        <v>6.1679382493955949E-3</v>
      </c>
      <c r="AJ31" s="15">
        <f t="shared" si="13"/>
        <v>3.9661339741349378E-3</v>
      </c>
      <c r="AK31" s="12">
        <v>8486</v>
      </c>
      <c r="AL31" s="12">
        <f t="shared" si="10"/>
        <v>1080.0397331390366</v>
      </c>
      <c r="AM31" s="12">
        <v>17491340</v>
      </c>
      <c r="AN31" s="15">
        <f t="shared" si="18"/>
        <v>0.1057496790948087</v>
      </c>
      <c r="AP31">
        <v>2050</v>
      </c>
      <c r="AQ31" s="12">
        <v>10110301</v>
      </c>
      <c r="AR31" s="12">
        <v>17491340</v>
      </c>
      <c r="AS31" s="12">
        <v>-7381039</v>
      </c>
      <c r="AT31" s="12">
        <v>0</v>
      </c>
      <c r="AU31" s="12">
        <f t="shared" si="19"/>
        <v>-1052194.6284000003</v>
      </c>
      <c r="AV31" s="15">
        <f t="shared" si="20"/>
        <v>3.5000000000000003E-2</v>
      </c>
      <c r="AW31" s="12">
        <v>-7381039</v>
      </c>
      <c r="AX31" s="12">
        <v>-21153220</v>
      </c>
      <c r="AY31" s="17">
        <f t="shared" si="14"/>
        <v>-1.2093538859801478</v>
      </c>
      <c r="AZ31" s="18">
        <f t="shared" si="21"/>
        <v>0.11378202471536911</v>
      </c>
    </row>
    <row r="32" spans="1:52">
      <c r="A32">
        <v>2051</v>
      </c>
      <c r="B32" s="12">
        <v>85844761</v>
      </c>
      <c r="C32" s="15">
        <f t="shared" si="15"/>
        <v>5.0116141859739782E-2</v>
      </c>
      <c r="D32" s="12">
        <v>10438974</v>
      </c>
      <c r="E32" s="15">
        <v>0.1216</v>
      </c>
      <c r="F32" s="12">
        <f t="shared" si="0"/>
        <v>10438722.9376</v>
      </c>
      <c r="G32" s="12">
        <v>111738</v>
      </c>
      <c r="H32" s="12">
        <v>62218</v>
      </c>
      <c r="I32" s="12">
        <v>10612930</v>
      </c>
      <c r="J32" s="12">
        <f t="shared" si="1"/>
        <v>1234300.2934517609</v>
      </c>
      <c r="K32" s="12">
        <f t="shared" si="2"/>
        <v>10150251.709947383</v>
      </c>
      <c r="L32" s="12">
        <f t="shared" si="3"/>
        <v>20568.490911817054</v>
      </c>
      <c r="M32" s="15">
        <f t="shared" si="16"/>
        <v>4.9714543612499718E-2</v>
      </c>
      <c r="N32" s="15"/>
      <c r="O32" s="15"/>
      <c r="P32" s="15"/>
      <c r="Q32" s="12"/>
      <c r="R32">
        <v>2051</v>
      </c>
      <c r="S32" s="12">
        <v>14514663</v>
      </c>
      <c r="T32" s="12">
        <v>1435570</v>
      </c>
      <c r="U32" s="12">
        <v>1132744</v>
      </c>
      <c r="V32" s="12">
        <v>17082977</v>
      </c>
      <c r="W32" s="12">
        <f t="shared" si="4"/>
        <v>1716208.2020947093</v>
      </c>
      <c r="X32" s="12">
        <f t="shared" si="5"/>
        <v>169741.24777689305</v>
      </c>
      <c r="Y32" s="12">
        <f t="shared" si="6"/>
        <v>133935.21735045238</v>
      </c>
      <c r="Z32" s="12"/>
      <c r="AA32">
        <v>2051</v>
      </c>
      <c r="AB32" s="12">
        <v>17082977</v>
      </c>
      <c r="AC32" s="15">
        <f t="shared" si="17"/>
        <v>0.10502292231897692</v>
      </c>
      <c r="AD32" s="12">
        <v>2168224</v>
      </c>
      <c r="AE32" s="12">
        <f t="shared" si="7"/>
        <v>256369.97653880072</v>
      </c>
      <c r="AF32" s="12">
        <f t="shared" si="12"/>
        <v>2168224.0038461541</v>
      </c>
      <c r="AG32" s="12">
        <v>62430</v>
      </c>
      <c r="AH32" s="12">
        <f t="shared" si="8"/>
        <v>7381.6993241091923</v>
      </c>
      <c r="AI32" s="15">
        <f t="shared" si="9"/>
        <v>5.9804727935906347E-3</v>
      </c>
      <c r="AJ32" s="15">
        <f t="shared" si="13"/>
        <v>3.6545152522303344E-3</v>
      </c>
      <c r="AK32" s="12">
        <v>8611</v>
      </c>
      <c r="AL32" s="12">
        <f t="shared" si="10"/>
        <v>1018.1613467868693</v>
      </c>
      <c r="AM32" s="12">
        <v>19322242</v>
      </c>
      <c r="AN32" s="15">
        <f t="shared" si="18"/>
        <v>0.10467477048642349</v>
      </c>
      <c r="AP32">
        <v>2051</v>
      </c>
      <c r="AQ32" s="12">
        <v>10612930</v>
      </c>
      <c r="AR32" s="12">
        <v>19322242</v>
      </c>
      <c r="AS32" s="12">
        <v>-8709312</v>
      </c>
      <c r="AT32" s="12">
        <v>0</v>
      </c>
      <c r="AU32" s="12">
        <f t="shared" si="19"/>
        <v>-1616106.0080000004</v>
      </c>
      <c r="AV32" s="15">
        <f t="shared" si="20"/>
        <v>3.5000000000000003E-2</v>
      </c>
      <c r="AW32" s="12">
        <v>-8709312</v>
      </c>
      <c r="AX32" s="12">
        <v>-29862532</v>
      </c>
      <c r="AY32" s="17">
        <f t="shared" si="14"/>
        <v>-1.5455003617075078</v>
      </c>
      <c r="AZ32" s="18">
        <f t="shared" si="21"/>
        <v>0.10570608018893451</v>
      </c>
    </row>
    <row r="33" spans="1:52">
      <c r="A33">
        <v>2052</v>
      </c>
      <c r="B33" s="12">
        <v>90139164</v>
      </c>
      <c r="C33" s="15">
        <f t="shared" si="15"/>
        <v>5.0025219360794848E-2</v>
      </c>
      <c r="D33" s="12">
        <v>10961216</v>
      </c>
      <c r="E33" s="15">
        <v>0.1216</v>
      </c>
      <c r="F33" s="12">
        <f t="shared" si="0"/>
        <v>10960922.342399999</v>
      </c>
      <c r="G33" s="12">
        <v>114570</v>
      </c>
      <c r="H33" s="12">
        <v>63800</v>
      </c>
      <c r="I33" s="12">
        <v>11139586</v>
      </c>
      <c r="J33" s="12">
        <f t="shared" si="1"/>
        <v>1204059.8177296345</v>
      </c>
      <c r="K33" s="12">
        <f t="shared" si="2"/>
        <v>9901542.436180586</v>
      </c>
      <c r="L33" s="12">
        <f t="shared" si="3"/>
        <v>19593.460222701102</v>
      </c>
      <c r="M33" s="15">
        <f t="shared" si="16"/>
        <v>4.9623996389309921E-2</v>
      </c>
      <c r="N33" s="15"/>
      <c r="O33" s="15"/>
      <c r="P33" s="15"/>
      <c r="Q33" s="12"/>
      <c r="R33">
        <v>2052</v>
      </c>
      <c r="S33" s="12">
        <v>16071432</v>
      </c>
      <c r="T33" s="12">
        <v>1550578</v>
      </c>
      <c r="U33" s="12">
        <v>1208928</v>
      </c>
      <c r="V33" s="12">
        <v>18830937</v>
      </c>
      <c r="W33" s="12">
        <f t="shared" si="4"/>
        <v>1765403.1710144398</v>
      </c>
      <c r="X33" s="12">
        <f t="shared" si="5"/>
        <v>170326.78345683371</v>
      </c>
      <c r="Y33" s="12">
        <f t="shared" si="6"/>
        <v>132797.45854184896</v>
      </c>
      <c r="Z33" s="12"/>
      <c r="AA33">
        <v>2052</v>
      </c>
      <c r="AB33" s="12">
        <v>18830937</v>
      </c>
      <c r="AC33" s="15">
        <f t="shared" si="17"/>
        <v>0.10232174403793914</v>
      </c>
      <c r="AD33" s="12">
        <v>2390080</v>
      </c>
      <c r="AE33" s="12">
        <f t="shared" si="7"/>
        <v>262543.79889596597</v>
      </c>
      <c r="AF33" s="12">
        <f t="shared" si="12"/>
        <v>2390080.4653846156</v>
      </c>
      <c r="AG33" s="12">
        <v>63546</v>
      </c>
      <c r="AH33" s="12">
        <f t="shared" si="8"/>
        <v>6980.3555716306792</v>
      </c>
      <c r="AI33" s="15">
        <f t="shared" si="9"/>
        <v>5.7973494911513464E-3</v>
      </c>
      <c r="AJ33" s="15">
        <f t="shared" si="13"/>
        <v>3.3745532683795818E-3</v>
      </c>
      <c r="AK33" s="12">
        <v>8736</v>
      </c>
      <c r="AL33" s="12">
        <f t="shared" si="10"/>
        <v>959.6258816253677</v>
      </c>
      <c r="AM33" s="12">
        <v>21293299</v>
      </c>
      <c r="AN33" s="15">
        <f t="shared" si="18"/>
        <v>0.10200974607398039</v>
      </c>
      <c r="AP33">
        <v>2052</v>
      </c>
      <c r="AQ33" s="12">
        <v>11139586</v>
      </c>
      <c r="AR33" s="12">
        <v>21293299</v>
      </c>
      <c r="AS33" s="12">
        <v>-10153713</v>
      </c>
      <c r="AT33" s="12">
        <v>0</v>
      </c>
      <c r="AU33" s="12">
        <f t="shared" si="19"/>
        <v>-2281497.4448000006</v>
      </c>
      <c r="AV33" s="15">
        <f t="shared" si="20"/>
        <v>3.5000000000000003E-2</v>
      </c>
      <c r="AW33" s="12">
        <v>-10153713</v>
      </c>
      <c r="AX33" s="12">
        <v>-40016245</v>
      </c>
      <c r="AY33" s="17">
        <f t="shared" si="14"/>
        <v>-1.8792881741809946</v>
      </c>
      <c r="AZ33" s="18">
        <f t="shared" si="21"/>
        <v>9.8203344657129807E-2</v>
      </c>
    </row>
    <row r="34" spans="1:52">
      <c r="A34">
        <v>2053</v>
      </c>
      <c r="B34" s="12">
        <v>94636886</v>
      </c>
      <c r="C34" s="15">
        <f t="shared" si="15"/>
        <v>4.9897533995323151E-2</v>
      </c>
      <c r="D34" s="12">
        <v>11508156</v>
      </c>
      <c r="E34" s="15">
        <v>0.1216</v>
      </c>
      <c r="F34" s="12">
        <f t="shared" si="0"/>
        <v>11507845.3376</v>
      </c>
      <c r="G34" s="12">
        <v>117403</v>
      </c>
      <c r="H34" s="12">
        <v>65383</v>
      </c>
      <c r="I34" s="12">
        <v>11690942</v>
      </c>
      <c r="J34" s="12">
        <f t="shared" si="1"/>
        <v>1174414.4293748655</v>
      </c>
      <c r="K34" s="12">
        <f t="shared" si="2"/>
        <v>9657752.6816202514</v>
      </c>
      <c r="L34" s="12">
        <f t="shared" si="3"/>
        <v>18653.424222587368</v>
      </c>
      <c r="M34" s="15">
        <f t="shared" si="16"/>
        <v>4.9495196679661069E-2</v>
      </c>
      <c r="N34" s="15"/>
      <c r="O34" s="15"/>
      <c r="P34" s="15"/>
      <c r="Q34" s="12"/>
      <c r="R34">
        <v>2053</v>
      </c>
      <c r="S34" s="12">
        <v>17768096</v>
      </c>
      <c r="T34" s="12">
        <v>1672926</v>
      </c>
      <c r="U34" s="12">
        <v>1291273</v>
      </c>
      <c r="V34" s="12">
        <v>20732296</v>
      </c>
      <c r="W34" s="12">
        <f t="shared" si="4"/>
        <v>1813245.1736766368</v>
      </c>
      <c r="X34" s="12">
        <f t="shared" si="5"/>
        <v>170723.13180985523</v>
      </c>
      <c r="Y34" s="12">
        <f t="shared" si="6"/>
        <v>131775.20738006773</v>
      </c>
      <c r="Z34" s="12"/>
      <c r="AA34">
        <v>2053</v>
      </c>
      <c r="AB34" s="12">
        <v>20732296</v>
      </c>
      <c r="AC34" s="15">
        <f t="shared" si="17"/>
        <v>0.10096996235503308</v>
      </c>
      <c r="AD34" s="12">
        <v>2631407</v>
      </c>
      <c r="AE34" s="12">
        <f t="shared" si="7"/>
        <v>268536.7099957653</v>
      </c>
      <c r="AF34" s="12">
        <f t="shared" si="12"/>
        <v>2631406.8000000003</v>
      </c>
      <c r="AG34" s="12">
        <v>64662</v>
      </c>
      <c r="AH34" s="12">
        <f t="shared" si="8"/>
        <v>6598.7970472626157</v>
      </c>
      <c r="AI34" s="15">
        <f t="shared" si="9"/>
        <v>5.6187976596771888E-3</v>
      </c>
      <c r="AJ34" s="15">
        <f t="shared" si="13"/>
        <v>3.1189020260949389E-3</v>
      </c>
      <c r="AK34" s="12">
        <v>8861</v>
      </c>
      <c r="AL34" s="12">
        <f t="shared" si="10"/>
        <v>904.27052419959227</v>
      </c>
      <c r="AM34" s="12">
        <v>23437225</v>
      </c>
      <c r="AN34" s="15">
        <f t="shared" si="18"/>
        <v>0.10068547856299759</v>
      </c>
      <c r="AP34">
        <v>2053</v>
      </c>
      <c r="AQ34" s="12">
        <v>11690942</v>
      </c>
      <c r="AR34" s="12">
        <v>23437225</v>
      </c>
      <c r="AS34" s="12">
        <v>-11746284</v>
      </c>
      <c r="AT34" s="12">
        <v>0</v>
      </c>
      <c r="AU34" s="12">
        <f t="shared" si="19"/>
        <v>-3057241.1180000007</v>
      </c>
      <c r="AV34" s="15">
        <f t="shared" si="20"/>
        <v>3.5000000000000003E-2</v>
      </c>
      <c r="AW34" s="12">
        <v>-11746284</v>
      </c>
      <c r="AX34" s="12">
        <v>-51762529</v>
      </c>
      <c r="AY34" s="17">
        <f t="shared" si="14"/>
        <v>-2.2085604844430176</v>
      </c>
      <c r="AZ34" s="18">
        <f t="shared" si="21"/>
        <v>9.1233133274925507E-2</v>
      </c>
    </row>
    <row r="35" spans="1:52">
      <c r="A35">
        <v>2054</v>
      </c>
      <c r="B35" s="12">
        <v>99221293</v>
      </c>
      <c r="C35" s="15">
        <f t="shared" si="15"/>
        <v>4.8442073632896099E-2</v>
      </c>
      <c r="D35" s="12">
        <v>12065615</v>
      </c>
      <c r="E35" s="15">
        <v>0.1216</v>
      </c>
      <c r="F35" s="12">
        <f t="shared" si="0"/>
        <v>12065309.228800001</v>
      </c>
      <c r="G35" s="12">
        <v>120235</v>
      </c>
      <c r="H35" s="12">
        <v>66965</v>
      </c>
      <c r="I35" s="12">
        <v>12252816</v>
      </c>
      <c r="J35" s="12">
        <f t="shared" si="1"/>
        <v>1143908.830095778</v>
      </c>
      <c r="K35" s="12">
        <f t="shared" si="2"/>
        <v>9406906.585053511</v>
      </c>
      <c r="L35" s="12">
        <f t="shared" si="3"/>
        <v>17747.933527957724</v>
      </c>
      <c r="M35" s="15">
        <f t="shared" si="16"/>
        <v>4.806062676557632E-2</v>
      </c>
      <c r="N35" s="15"/>
      <c r="O35" s="15"/>
      <c r="P35" s="15"/>
      <c r="Q35" s="12"/>
      <c r="R35">
        <v>2054</v>
      </c>
      <c r="S35" s="12">
        <v>19617908</v>
      </c>
      <c r="T35" s="12">
        <v>1802586</v>
      </c>
      <c r="U35" s="12">
        <v>1380709</v>
      </c>
      <c r="V35" s="12">
        <v>22801204</v>
      </c>
      <c r="W35" s="12">
        <f t="shared" si="4"/>
        <v>1859921.6193461008</v>
      </c>
      <c r="X35" s="12">
        <f t="shared" si="5"/>
        <v>170898.3787736496</v>
      </c>
      <c r="Y35" s="12">
        <f t="shared" si="6"/>
        <v>130901.34376844543</v>
      </c>
      <c r="Z35" s="12"/>
      <c r="AA35">
        <v>2054</v>
      </c>
      <c r="AB35" s="12">
        <v>22801204</v>
      </c>
      <c r="AC35" s="15">
        <f t="shared" si="17"/>
        <v>9.979155227187575E-2</v>
      </c>
      <c r="AD35" s="12">
        <v>2893999</v>
      </c>
      <c r="AE35" s="12">
        <f t="shared" si="7"/>
        <v>274372.33911312034</v>
      </c>
      <c r="AF35" s="12">
        <f t="shared" si="12"/>
        <v>2893998.9692307692</v>
      </c>
      <c r="AG35" s="12">
        <v>65777</v>
      </c>
      <c r="AH35" s="12">
        <f t="shared" si="8"/>
        <v>6236.1422204512573</v>
      </c>
      <c r="AI35" s="15">
        <f t="shared" si="9"/>
        <v>5.4516077299002165E-3</v>
      </c>
      <c r="AJ35" s="15">
        <f t="shared" si="13"/>
        <v>2.8848038024658698E-3</v>
      </c>
      <c r="AK35" s="12">
        <v>8986</v>
      </c>
      <c r="AL35" s="12">
        <f t="shared" si="10"/>
        <v>851.9387322768597</v>
      </c>
      <c r="AM35" s="12">
        <v>25769966</v>
      </c>
      <c r="AN35" s="15">
        <f t="shared" si="18"/>
        <v>9.953145050235257E-2</v>
      </c>
      <c r="AP35">
        <v>2054</v>
      </c>
      <c r="AQ35" s="12">
        <v>12252816</v>
      </c>
      <c r="AR35" s="12">
        <v>25769966</v>
      </c>
      <c r="AS35" s="12">
        <v>-13517149</v>
      </c>
      <c r="AT35" s="12">
        <v>0</v>
      </c>
      <c r="AU35" s="12">
        <f t="shared" si="19"/>
        <v>-3954657.2156000012</v>
      </c>
      <c r="AV35" s="15">
        <f t="shared" si="20"/>
        <v>3.5000000000000003E-2</v>
      </c>
      <c r="AW35" s="12">
        <v>-13517149</v>
      </c>
      <c r="AX35" s="12">
        <v>-65279678</v>
      </c>
      <c r="AY35" s="17">
        <f t="shared" si="14"/>
        <v>-2.5331689611076706</v>
      </c>
      <c r="AZ35" s="18">
        <f t="shared" si="21"/>
        <v>8.4757648899038932E-2</v>
      </c>
    </row>
    <row r="36" spans="1:52">
      <c r="A36">
        <v>2055</v>
      </c>
      <c r="B36" s="12">
        <v>103970191</v>
      </c>
      <c r="C36" s="15">
        <f t="shared" si="15"/>
        <v>4.7861682270155415E-2</v>
      </c>
      <c r="D36" s="12">
        <v>12643089</v>
      </c>
      <c r="E36" s="15">
        <v>0.1216</v>
      </c>
      <c r="F36" s="12">
        <f t="shared" ref="F36:F67" si="22">B36*E36</f>
        <v>12642775.2256</v>
      </c>
      <c r="G36" s="12">
        <v>123068</v>
      </c>
      <c r="H36" s="12">
        <v>68548</v>
      </c>
      <c r="I36" s="12">
        <v>12834705</v>
      </c>
      <c r="J36" s="12">
        <f t="shared" ref="J36:J67" si="23">D36*((1+AV36)*(1+$AR$1))^($A$4-A36-1)</f>
        <v>1113580.0839378606</v>
      </c>
      <c r="K36" s="12">
        <f t="shared" ref="K36:K67" si="24">B36*((1+AV36)*(1+$AR$1))^($A$4-A36-1)</f>
        <v>9157503.6781608835</v>
      </c>
      <c r="L36" s="12">
        <f t="shared" ref="L36:L67" si="25">(G36+H36)*((1+AV36)*(1+$AR$1))^($A$4-A36-1)</f>
        <v>16877.18573869385</v>
      </c>
      <c r="M36" s="15">
        <f t="shared" si="16"/>
        <v>4.7490225920310936E-2</v>
      </c>
      <c r="N36" s="15"/>
      <c r="O36" s="15"/>
      <c r="P36" s="15"/>
      <c r="Q36" s="12"/>
      <c r="R36">
        <v>2055</v>
      </c>
      <c r="S36" s="12">
        <v>21606084</v>
      </c>
      <c r="T36" s="12">
        <v>1939723</v>
      </c>
      <c r="U36" s="12">
        <v>1477286</v>
      </c>
      <c r="V36" s="12">
        <v>25023094</v>
      </c>
      <c r="W36" s="12">
        <f t="shared" ref="W36:W67" si="26">S36*((1+$AV36)*(1+$AR$1))^($A$4-$A36-1)</f>
        <v>1903024.239905965</v>
      </c>
      <c r="X36" s="12">
        <f t="shared" ref="X36:X67" si="27">T36*((1+$AV36)*(1+$AR$1))^($A$4-$A36-1)</f>
        <v>170847.24319793991</v>
      </c>
      <c r="Y36" s="12">
        <f t="shared" ref="Y36:Y67" si="28">U36*((1+$AV36)*(1+$AR$1))^($A$4-$A36-1)</f>
        <v>130116.64063111684</v>
      </c>
      <c r="Z36" s="12"/>
      <c r="AA36">
        <v>2055</v>
      </c>
      <c r="AB36" s="12">
        <v>25023094</v>
      </c>
      <c r="AC36" s="15">
        <f t="shared" si="17"/>
        <v>9.74461699478677E-2</v>
      </c>
      <c r="AD36" s="12">
        <v>3176008</v>
      </c>
      <c r="AE36" s="12">
        <f t="shared" ref="AE36:AE67" si="29">AD36*((1+$AV36)*(1+$AR$1))^($A$4-$A36-1)</f>
        <v>279736.95789275208</v>
      </c>
      <c r="AF36" s="12">
        <f t="shared" si="12"/>
        <v>3176008.0846153847</v>
      </c>
      <c r="AG36" s="12">
        <v>66893</v>
      </c>
      <c r="AH36" s="12">
        <f t="shared" ref="AH36:AH67" si="30">AG36*((1+$AV36)*(1+$AR$1))^($A$4-$A36-1)</f>
        <v>5891.8127171971428</v>
      </c>
      <c r="AI36" s="15">
        <f t="shared" ref="AI36:AI67" si="31">AG36/D36</f>
        <v>5.2908747221505755E-3</v>
      </c>
      <c r="AJ36" s="15">
        <f t="shared" si="13"/>
        <v>2.6732505580644825E-3</v>
      </c>
      <c r="AK36" s="12">
        <v>9111</v>
      </c>
      <c r="AL36" s="12">
        <f t="shared" ref="AL36:AL67" si="32">AK36*((1+$AV36)*(1+$AR$1))^($A$4-$A36-1)</f>
        <v>802.48016483612889</v>
      </c>
      <c r="AM36" s="12">
        <v>28275106</v>
      </c>
      <c r="AN36" s="15">
        <f t="shared" si="18"/>
        <v>9.7211614481757636E-2</v>
      </c>
      <c r="AP36">
        <v>2055</v>
      </c>
      <c r="AQ36" s="12">
        <v>12834705</v>
      </c>
      <c r="AR36" s="12">
        <v>28275106</v>
      </c>
      <c r="AS36" s="12">
        <v>-15440401</v>
      </c>
      <c r="AT36" s="12">
        <v>0</v>
      </c>
      <c r="AU36" s="12">
        <f t="shared" si="19"/>
        <v>-4987367.3992000017</v>
      </c>
      <c r="AV36" s="15">
        <f t="shared" si="20"/>
        <v>3.5000000000000003E-2</v>
      </c>
      <c r="AW36" s="12">
        <v>-15440401</v>
      </c>
      <c r="AX36" s="12">
        <v>-80720079</v>
      </c>
      <c r="AY36" s="17">
        <f t="shared" si="14"/>
        <v>-2.8548108360760875</v>
      </c>
      <c r="AZ36" s="18">
        <f t="shared" si="21"/>
        <v>7.874177712656906E-2</v>
      </c>
    </row>
    <row r="37" spans="1:52">
      <c r="A37">
        <v>2056</v>
      </c>
      <c r="B37" s="12">
        <v>108822664</v>
      </c>
      <c r="C37" s="15">
        <f t="shared" si="15"/>
        <v>4.6671771527283301E-2</v>
      </c>
      <c r="D37" s="12">
        <v>13233162</v>
      </c>
      <c r="E37" s="15">
        <v>0.1216</v>
      </c>
      <c r="F37" s="12">
        <f t="shared" si="22"/>
        <v>13232835.942399999</v>
      </c>
      <c r="G37" s="12">
        <v>125900</v>
      </c>
      <c r="H37" s="12">
        <v>70131</v>
      </c>
      <c r="I37" s="12">
        <v>13429193</v>
      </c>
      <c r="J37" s="12">
        <f t="shared" si="23"/>
        <v>1082824.8153306867</v>
      </c>
      <c r="K37" s="12">
        <f t="shared" si="24"/>
        <v>8904589.9271537196</v>
      </c>
      <c r="L37" s="12">
        <f t="shared" si="25"/>
        <v>16040.55261879888</v>
      </c>
      <c r="M37" s="15">
        <f t="shared" si="16"/>
        <v>4.6318789563141394E-2</v>
      </c>
      <c r="N37" s="15"/>
      <c r="O37" s="15"/>
      <c r="P37" s="15"/>
      <c r="Q37" s="12"/>
      <c r="R37">
        <v>2056</v>
      </c>
      <c r="S37" s="12">
        <v>23721415</v>
      </c>
      <c r="T37" s="12">
        <v>2084703</v>
      </c>
      <c r="U37" s="12">
        <v>1581511</v>
      </c>
      <c r="V37" s="12">
        <v>27387629</v>
      </c>
      <c r="W37" s="12">
        <f t="shared" si="26"/>
        <v>1941043.0263573877</v>
      </c>
      <c r="X37" s="12">
        <f t="shared" si="27"/>
        <v>170584.18396104636</v>
      </c>
      <c r="Y37" s="12">
        <f t="shared" si="28"/>
        <v>129409.68730817696</v>
      </c>
      <c r="Z37" s="12"/>
      <c r="AA37">
        <v>2056</v>
      </c>
      <c r="AB37" s="12">
        <v>27387629</v>
      </c>
      <c r="AC37" s="15">
        <f t="shared" si="17"/>
        <v>9.4494110120834751E-2</v>
      </c>
      <c r="AD37" s="12">
        <v>3476122</v>
      </c>
      <c r="AE37" s="12">
        <f t="shared" si="29"/>
        <v>284439.28690035967</v>
      </c>
      <c r="AF37" s="12">
        <f t="shared" si="12"/>
        <v>3476122.1423076922</v>
      </c>
      <c r="AG37" s="12">
        <v>68009</v>
      </c>
      <c r="AH37" s="12">
        <f t="shared" si="30"/>
        <v>5564.946070018992</v>
      </c>
      <c r="AI37" s="15">
        <f t="shared" si="31"/>
        <v>5.1392856824393138E-3</v>
      </c>
      <c r="AJ37" s="15">
        <f t="shared" si="13"/>
        <v>2.4832014483619595E-3</v>
      </c>
      <c r="AK37" s="12">
        <v>9235</v>
      </c>
      <c r="AL37" s="12">
        <f t="shared" si="32"/>
        <v>755.66876379045993</v>
      </c>
      <c r="AM37" s="12">
        <v>30940995</v>
      </c>
      <c r="AN37" s="15">
        <f t="shared" si="18"/>
        <v>9.4283961305043462E-2</v>
      </c>
      <c r="AP37">
        <v>2056</v>
      </c>
      <c r="AQ37" s="12">
        <v>13429193</v>
      </c>
      <c r="AR37" s="12">
        <v>30940995</v>
      </c>
      <c r="AS37" s="12">
        <v>-17511803</v>
      </c>
      <c r="AT37" s="12">
        <v>0</v>
      </c>
      <c r="AU37" s="12">
        <f t="shared" si="19"/>
        <v>-6167014.0356000019</v>
      </c>
      <c r="AV37" s="15">
        <f t="shared" si="20"/>
        <v>3.5000000000000003E-2</v>
      </c>
      <c r="AW37" s="12">
        <v>-17511803</v>
      </c>
      <c r="AX37" s="12">
        <v>-98231882</v>
      </c>
      <c r="AY37" s="17">
        <f t="shared" si="14"/>
        <v>-3.1748132857395182</v>
      </c>
      <c r="AZ37" s="18">
        <f t="shared" si="21"/>
        <v>7.3152895881242158E-2</v>
      </c>
    </row>
    <row r="38" spans="1:52">
      <c r="A38">
        <v>2057</v>
      </c>
      <c r="B38" s="12">
        <v>113866305</v>
      </c>
      <c r="C38" s="15">
        <f t="shared" si="15"/>
        <v>4.63473399254406E-2</v>
      </c>
      <c r="D38" s="12">
        <v>13846503</v>
      </c>
      <c r="E38" s="15">
        <v>0.1216</v>
      </c>
      <c r="F38" s="12">
        <f t="shared" si="22"/>
        <v>13846142.687999999</v>
      </c>
      <c r="G38" s="12">
        <v>128733</v>
      </c>
      <c r="H38" s="12">
        <v>71713</v>
      </c>
      <c r="I38" s="12">
        <v>14046949</v>
      </c>
      <c r="J38" s="12">
        <f t="shared" si="23"/>
        <v>1052594.2321555612</v>
      </c>
      <c r="K38" s="12">
        <f t="shared" si="24"/>
        <v>8655977.3164289892</v>
      </c>
      <c r="L38" s="12">
        <f t="shared" si="25"/>
        <v>15237.659895690171</v>
      </c>
      <c r="M38" s="15">
        <f t="shared" si="16"/>
        <v>4.6000977124984299E-2</v>
      </c>
      <c r="N38" s="15"/>
      <c r="O38" s="15"/>
      <c r="P38" s="15"/>
      <c r="Q38" s="12"/>
      <c r="R38">
        <v>2057</v>
      </c>
      <c r="S38" s="12">
        <v>25984086</v>
      </c>
      <c r="T38" s="12">
        <v>2237820</v>
      </c>
      <c r="U38" s="12">
        <v>1693584</v>
      </c>
      <c r="V38" s="12">
        <v>29915491</v>
      </c>
      <c r="W38" s="12">
        <f t="shared" si="26"/>
        <v>1975278.4548874232</v>
      </c>
      <c r="X38" s="12">
        <f t="shared" si="27"/>
        <v>170116.34089866286</v>
      </c>
      <c r="Y38" s="12">
        <f t="shared" si="28"/>
        <v>128744.18545035842</v>
      </c>
      <c r="Z38" s="12"/>
      <c r="AA38">
        <v>2057</v>
      </c>
      <c r="AB38" s="12">
        <v>29915491</v>
      </c>
      <c r="AC38" s="15">
        <f t="shared" si="17"/>
        <v>9.2299410073066301E-2</v>
      </c>
      <c r="AD38" s="12">
        <v>3796966</v>
      </c>
      <c r="AE38" s="12">
        <f t="shared" si="29"/>
        <v>288640.7139254419</v>
      </c>
      <c r="AF38" s="12">
        <f t="shared" si="12"/>
        <v>3796966.1653846158</v>
      </c>
      <c r="AG38" s="12">
        <v>69125</v>
      </c>
      <c r="AH38" s="12">
        <f t="shared" si="30"/>
        <v>5254.7980019036704</v>
      </c>
      <c r="AI38" s="15">
        <f t="shared" si="31"/>
        <v>4.9922352235795562E-3</v>
      </c>
      <c r="AJ38" s="15">
        <f t="shared" si="13"/>
        <v>2.3106757632692706E-3</v>
      </c>
      <c r="AK38" s="12">
        <v>9360</v>
      </c>
      <c r="AL38" s="12">
        <f t="shared" si="32"/>
        <v>711.53575837711901</v>
      </c>
      <c r="AM38" s="12">
        <v>33790942</v>
      </c>
      <c r="AN38" s="15">
        <f t="shared" si="18"/>
        <v>9.2109093453523361E-2</v>
      </c>
      <c r="AP38">
        <v>2057</v>
      </c>
      <c r="AQ38" s="12">
        <v>14046949</v>
      </c>
      <c r="AR38" s="12">
        <v>33790942</v>
      </c>
      <c r="AS38" s="12">
        <v>-19743993</v>
      </c>
      <c r="AT38" s="12">
        <v>0</v>
      </c>
      <c r="AU38" s="12">
        <f t="shared" si="19"/>
        <v>-7504915.7848000024</v>
      </c>
      <c r="AV38" s="15">
        <f t="shared" si="20"/>
        <v>3.5000000000000003E-2</v>
      </c>
      <c r="AW38" s="12">
        <v>-19743993</v>
      </c>
      <c r="AX38" s="12">
        <v>-117975875</v>
      </c>
      <c r="AY38" s="17">
        <f t="shared" si="14"/>
        <v>-3.4913461424070391</v>
      </c>
      <c r="AZ38" s="18">
        <f t="shared" si="21"/>
        <v>6.7960698514717727E-2</v>
      </c>
    </row>
    <row r="39" spans="1:52">
      <c r="A39">
        <v>2058</v>
      </c>
      <c r="B39" s="12">
        <v>119030996</v>
      </c>
      <c r="C39" s="15">
        <f t="shared" si="15"/>
        <v>4.5357500623208979E-2</v>
      </c>
      <c r="D39" s="12">
        <v>14474522</v>
      </c>
      <c r="E39" s="15">
        <v>0.1216</v>
      </c>
      <c r="F39" s="12">
        <f t="shared" si="22"/>
        <v>14474169.113600001</v>
      </c>
      <c r="G39" s="12">
        <v>131565</v>
      </c>
      <c r="H39" s="12">
        <v>73296</v>
      </c>
      <c r="I39" s="12">
        <v>14679383</v>
      </c>
      <c r="J39" s="12">
        <f t="shared" si="23"/>
        <v>1022236.5931325664</v>
      </c>
      <c r="K39" s="12">
        <f t="shared" si="24"/>
        <v>8406345.980075622</v>
      </c>
      <c r="L39" s="12">
        <f t="shared" si="25"/>
        <v>14467.932737656602</v>
      </c>
      <c r="M39" s="15">
        <f t="shared" si="16"/>
        <v>4.5022872938458081E-2</v>
      </c>
      <c r="N39" s="15"/>
      <c r="O39" s="15"/>
      <c r="P39" s="15"/>
      <c r="Q39" s="12"/>
      <c r="R39">
        <v>2058</v>
      </c>
      <c r="S39" s="12">
        <v>28402255</v>
      </c>
      <c r="T39" s="12">
        <v>2399096</v>
      </c>
      <c r="U39" s="12">
        <v>1813710</v>
      </c>
      <c r="V39" s="12">
        <v>32615061</v>
      </c>
      <c r="W39" s="12">
        <f t="shared" si="26"/>
        <v>2005857.2150764221</v>
      </c>
      <c r="X39" s="12">
        <f t="shared" si="27"/>
        <v>169431.75889593922</v>
      </c>
      <c r="Y39" s="12">
        <f t="shared" si="28"/>
        <v>128089.94530737989</v>
      </c>
      <c r="Z39" s="12"/>
      <c r="AA39">
        <v>2058</v>
      </c>
      <c r="AB39" s="12">
        <v>32615061</v>
      </c>
      <c r="AC39" s="15">
        <f t="shared" si="17"/>
        <v>9.0239869370688286E-2</v>
      </c>
      <c r="AD39" s="12">
        <v>4139604</v>
      </c>
      <c r="AE39" s="12">
        <f t="shared" si="29"/>
        <v>292351.9470886807</v>
      </c>
      <c r="AF39" s="12">
        <f t="shared" si="12"/>
        <v>4139603.8961538468</v>
      </c>
      <c r="AG39" s="12">
        <v>70241</v>
      </c>
      <c r="AH39" s="12">
        <f t="shared" si="30"/>
        <v>4960.641915375485</v>
      </c>
      <c r="AI39" s="15">
        <f t="shared" si="31"/>
        <v>4.8527336515844875E-3</v>
      </c>
      <c r="AJ39" s="15">
        <f t="shared" si="13"/>
        <v>2.1536369347891146E-3</v>
      </c>
      <c r="AK39" s="12">
        <v>9485</v>
      </c>
      <c r="AL39" s="12">
        <f t="shared" si="32"/>
        <v>669.86074468382401</v>
      </c>
      <c r="AM39" s="12">
        <v>36834391</v>
      </c>
      <c r="AN39" s="15">
        <f t="shared" si="18"/>
        <v>9.0067006714402931E-2</v>
      </c>
      <c r="AP39">
        <v>2058</v>
      </c>
      <c r="AQ39" s="12">
        <v>14679383</v>
      </c>
      <c r="AR39" s="12">
        <v>36834391</v>
      </c>
      <c r="AS39" s="12">
        <v>-22155007</v>
      </c>
      <c r="AT39" s="12">
        <v>0</v>
      </c>
      <c r="AU39" s="12">
        <f t="shared" si="19"/>
        <v>-9013356.8500000034</v>
      </c>
      <c r="AV39" s="15">
        <f t="shared" si="20"/>
        <v>3.5000000000000003E-2</v>
      </c>
      <c r="AW39" s="12">
        <v>-22155007</v>
      </c>
      <c r="AX39" s="12">
        <v>-140130883</v>
      </c>
      <c r="AY39" s="17">
        <f t="shared" si="14"/>
        <v>-3.8043491203641726</v>
      </c>
      <c r="AZ39" s="18">
        <f t="shared" si="21"/>
        <v>6.313702946369168E-2</v>
      </c>
    </row>
    <row r="40" spans="1:52">
      <c r="A40">
        <v>2059</v>
      </c>
      <c r="B40" s="12">
        <v>124458642</v>
      </c>
      <c r="C40" s="15">
        <f t="shared" si="15"/>
        <v>4.5598593495764783E-2</v>
      </c>
      <c r="D40" s="12">
        <v>15134554</v>
      </c>
      <c r="E40" s="15">
        <v>0.1216</v>
      </c>
      <c r="F40" s="12">
        <f t="shared" si="22"/>
        <v>15134170.8672</v>
      </c>
      <c r="G40" s="12">
        <v>134398</v>
      </c>
      <c r="H40" s="12">
        <v>74878</v>
      </c>
      <c r="I40" s="12">
        <v>15343830</v>
      </c>
      <c r="J40" s="12">
        <f t="shared" si="23"/>
        <v>992986.0123465053</v>
      </c>
      <c r="K40" s="12">
        <f t="shared" si="24"/>
        <v>8165796.6677869251</v>
      </c>
      <c r="L40" s="12">
        <f t="shared" si="25"/>
        <v>13730.707936277953</v>
      </c>
      <c r="M40" s="15">
        <f t="shared" si="16"/>
        <v>4.5263959663699671E-2</v>
      </c>
      <c r="N40" s="15"/>
      <c r="O40" s="15"/>
      <c r="P40" s="15"/>
      <c r="Q40" s="12"/>
      <c r="R40">
        <v>2059</v>
      </c>
      <c r="S40" s="12">
        <v>30976793</v>
      </c>
      <c r="T40" s="12">
        <v>2568747</v>
      </c>
      <c r="U40" s="12">
        <v>1942612</v>
      </c>
      <c r="V40" s="12">
        <v>35488152</v>
      </c>
      <c r="W40" s="12">
        <f t="shared" si="26"/>
        <v>2032403.6080847271</v>
      </c>
      <c r="X40" s="12">
        <f t="shared" si="27"/>
        <v>168536.83565812698</v>
      </c>
      <c r="Y40" s="12">
        <f t="shared" si="28"/>
        <v>127455.79046574279</v>
      </c>
      <c r="Z40" s="12"/>
      <c r="AA40">
        <v>2059</v>
      </c>
      <c r="AB40" s="12">
        <v>35488152</v>
      </c>
      <c r="AC40" s="15">
        <f t="shared" si="17"/>
        <v>8.8090928298432347E-2</v>
      </c>
      <c r="AD40" s="12">
        <v>4504265</v>
      </c>
      <c r="AE40" s="12">
        <f t="shared" si="29"/>
        <v>295527.18506947294</v>
      </c>
      <c r="AF40" s="12">
        <f t="shared" si="12"/>
        <v>4504265.4461538466</v>
      </c>
      <c r="AG40" s="12">
        <v>71356</v>
      </c>
      <c r="AH40" s="12">
        <f t="shared" si="30"/>
        <v>4681.7045217848663</v>
      </c>
      <c r="AI40" s="15">
        <f t="shared" si="31"/>
        <v>4.7147738876216639E-3</v>
      </c>
      <c r="AJ40" s="15">
        <f t="shared" si="13"/>
        <v>2.0106992328031057E-3</v>
      </c>
      <c r="AK40" s="12">
        <v>9610</v>
      </c>
      <c r="AL40" s="12">
        <f t="shared" si="32"/>
        <v>630.51713176681096</v>
      </c>
      <c r="AM40" s="12">
        <v>40073384</v>
      </c>
      <c r="AN40" s="15">
        <f t="shared" si="18"/>
        <v>8.7933936521442657E-2</v>
      </c>
      <c r="AP40">
        <v>2059</v>
      </c>
      <c r="AQ40" s="12">
        <v>15343830</v>
      </c>
      <c r="AR40" s="12">
        <v>40073384</v>
      </c>
      <c r="AS40" s="12">
        <v>-24729554</v>
      </c>
      <c r="AT40" s="12">
        <v>0</v>
      </c>
      <c r="AU40" s="12">
        <f t="shared" si="19"/>
        <v>-10705999.461200003</v>
      </c>
      <c r="AV40" s="15">
        <f t="shared" si="20"/>
        <v>3.5000000000000003E-2</v>
      </c>
      <c r="AW40" s="12">
        <v>-24729554</v>
      </c>
      <c r="AX40" s="12">
        <v>-164860436</v>
      </c>
      <c r="AY40" s="17">
        <f t="shared" si="14"/>
        <v>-4.1139634227047059</v>
      </c>
      <c r="AZ40" s="18">
        <f t="shared" si="21"/>
        <v>5.8655731571619921E-2</v>
      </c>
    </row>
    <row r="41" spans="1:52">
      <c r="A41">
        <v>2060</v>
      </c>
      <c r="B41" s="12">
        <v>130140774</v>
      </c>
      <c r="C41" s="15">
        <f t="shared" si="15"/>
        <v>4.5654780645927318E-2</v>
      </c>
      <c r="D41" s="12">
        <v>15825544</v>
      </c>
      <c r="E41" s="15">
        <v>0.1216</v>
      </c>
      <c r="F41" s="12">
        <f t="shared" si="22"/>
        <v>15825118.1184</v>
      </c>
      <c r="G41" s="12">
        <v>137230</v>
      </c>
      <c r="H41" s="12">
        <v>76461</v>
      </c>
      <c r="I41" s="12">
        <v>16039235</v>
      </c>
      <c r="J41" s="12">
        <f t="shared" si="23"/>
        <v>964624.88670268515</v>
      </c>
      <c r="K41" s="12">
        <f t="shared" si="24"/>
        <v>7932556.9708788367</v>
      </c>
      <c r="L41" s="12">
        <f t="shared" si="25"/>
        <v>13025.249347787571</v>
      </c>
      <c r="M41" s="15">
        <f t="shared" si="16"/>
        <v>4.5321474494959935E-2</v>
      </c>
      <c r="N41" s="15"/>
      <c r="O41" s="15"/>
      <c r="P41" s="15"/>
      <c r="Q41" s="12"/>
      <c r="R41">
        <v>2060</v>
      </c>
      <c r="S41" s="12">
        <v>33699096</v>
      </c>
      <c r="T41" s="12">
        <v>2746765</v>
      </c>
      <c r="U41" s="12">
        <v>2080667</v>
      </c>
      <c r="V41" s="12">
        <v>38526528</v>
      </c>
      <c r="W41" s="12">
        <f t="shared" si="26"/>
        <v>2054083.3642737912</v>
      </c>
      <c r="X41" s="12">
        <f t="shared" si="27"/>
        <v>167425.39004813365</v>
      </c>
      <c r="Y41" s="12">
        <f t="shared" si="28"/>
        <v>126824.27657090435</v>
      </c>
      <c r="Z41" s="12"/>
      <c r="AA41">
        <v>2060</v>
      </c>
      <c r="AB41" s="12">
        <v>38526528</v>
      </c>
      <c r="AC41" s="15">
        <f t="shared" si="17"/>
        <v>8.5616630587019626E-2</v>
      </c>
      <c r="AD41" s="12">
        <v>4889905</v>
      </c>
      <c r="AE41" s="12">
        <f t="shared" si="29"/>
        <v>298057.6248508041</v>
      </c>
      <c r="AF41" s="12">
        <f t="shared" si="12"/>
        <v>4889905.4769230774</v>
      </c>
      <c r="AG41" s="12">
        <v>72472</v>
      </c>
      <c r="AH41" s="12">
        <f t="shared" si="30"/>
        <v>4417.4339150121477</v>
      </c>
      <c r="AI41" s="15">
        <f t="shared" si="31"/>
        <v>4.5794318350130649E-3</v>
      </c>
      <c r="AJ41" s="15">
        <f t="shared" si="13"/>
        <v>1.8810934637037628E-3</v>
      </c>
      <c r="AK41" s="12">
        <v>9735</v>
      </c>
      <c r="AL41" s="12">
        <f t="shared" si="32"/>
        <v>593.38391603161574</v>
      </c>
      <c r="AM41" s="12">
        <v>43498641</v>
      </c>
      <c r="AN41" s="15">
        <f t="shared" si="18"/>
        <v>8.5474613274486577E-2</v>
      </c>
      <c r="AP41">
        <v>2060</v>
      </c>
      <c r="AQ41" s="12">
        <v>16039235</v>
      </c>
      <c r="AR41" s="12">
        <v>43498641</v>
      </c>
      <c r="AS41" s="12">
        <v>-27459405</v>
      </c>
      <c r="AT41" s="12">
        <v>0</v>
      </c>
      <c r="AU41" s="12">
        <f t="shared" si="19"/>
        <v>-12595337.310400004</v>
      </c>
      <c r="AV41" s="15">
        <f t="shared" si="20"/>
        <v>3.5000000000000003E-2</v>
      </c>
      <c r="AW41" s="12">
        <v>-27459405</v>
      </c>
      <c r="AX41" s="12">
        <v>-192319842</v>
      </c>
      <c r="AY41" s="17">
        <f t="shared" si="14"/>
        <v>-4.4212839201114349</v>
      </c>
      <c r="AZ41" s="18">
        <f t="shared" si="21"/>
        <v>5.4492504247138536E-2</v>
      </c>
    </row>
    <row r="42" spans="1:52">
      <c r="A42">
        <v>2061</v>
      </c>
      <c r="B42" s="12">
        <v>136169667</v>
      </c>
      <c r="C42" s="15">
        <f t="shared" si="15"/>
        <v>4.6325934714357864E-2</v>
      </c>
      <c r="D42" s="12">
        <v>16558692</v>
      </c>
      <c r="E42" s="15">
        <v>0.1216</v>
      </c>
      <c r="F42" s="12">
        <f t="shared" si="22"/>
        <v>16558231.507200001</v>
      </c>
      <c r="G42" s="12">
        <v>140063</v>
      </c>
      <c r="H42" s="12">
        <v>78043</v>
      </c>
      <c r="I42" s="12">
        <v>16776798</v>
      </c>
      <c r="J42" s="12">
        <f t="shared" si="23"/>
        <v>937674.60361426428</v>
      </c>
      <c r="K42" s="12">
        <f t="shared" si="24"/>
        <v>7710925.3876158437</v>
      </c>
      <c r="L42" s="12">
        <f t="shared" si="25"/>
        <v>12350.761587684143</v>
      </c>
      <c r="M42" s="15">
        <f t="shared" si="16"/>
        <v>4.5984923844559988E-2</v>
      </c>
      <c r="N42" s="15"/>
      <c r="O42" s="15"/>
      <c r="P42" s="15"/>
      <c r="Q42" s="12"/>
      <c r="R42">
        <v>2061</v>
      </c>
      <c r="S42" s="12">
        <v>36543991</v>
      </c>
      <c r="T42" s="12">
        <v>2933433</v>
      </c>
      <c r="U42" s="12">
        <v>2228106</v>
      </c>
      <c r="V42" s="12">
        <v>41705530</v>
      </c>
      <c r="W42" s="12">
        <f t="shared" si="26"/>
        <v>2069388.8306762539</v>
      </c>
      <c r="X42" s="12">
        <f t="shared" si="27"/>
        <v>166112.49400037166</v>
      </c>
      <c r="Y42" s="12">
        <f t="shared" si="28"/>
        <v>126171.70549223115</v>
      </c>
      <c r="Z42" s="12"/>
      <c r="AA42">
        <v>2061</v>
      </c>
      <c r="AB42" s="12">
        <v>41705530</v>
      </c>
      <c r="AC42" s="15">
        <f t="shared" si="17"/>
        <v>8.251462472818738E-2</v>
      </c>
      <c r="AD42" s="12">
        <v>5293394</v>
      </c>
      <c r="AE42" s="12">
        <f t="shared" si="29"/>
        <v>299750.79678540578</v>
      </c>
      <c r="AF42" s="12">
        <f t="shared" si="12"/>
        <v>5293394.192307692</v>
      </c>
      <c r="AG42" s="12">
        <v>73588</v>
      </c>
      <c r="AH42" s="12">
        <f t="shared" si="30"/>
        <v>4167.0923482824901</v>
      </c>
      <c r="AI42" s="15">
        <f t="shared" si="31"/>
        <v>4.4440708239515533E-3</v>
      </c>
      <c r="AJ42" s="15">
        <f t="shared" si="13"/>
        <v>1.764466247042059E-3</v>
      </c>
      <c r="AK42" s="12">
        <v>9860</v>
      </c>
      <c r="AL42" s="12">
        <f t="shared" si="32"/>
        <v>558.34552582031517</v>
      </c>
      <c r="AM42" s="12">
        <v>47082371</v>
      </c>
      <c r="AN42" s="15">
        <f t="shared" si="18"/>
        <v>8.2387171590027286E-2</v>
      </c>
      <c r="AP42">
        <v>2061</v>
      </c>
      <c r="AQ42" s="12">
        <v>16776798</v>
      </c>
      <c r="AR42" s="12">
        <v>47082371</v>
      </c>
      <c r="AS42" s="12">
        <v>-30305574</v>
      </c>
      <c r="AT42" s="12">
        <v>0</v>
      </c>
      <c r="AU42" s="12">
        <f t="shared" si="19"/>
        <v>-14693235.928800004</v>
      </c>
      <c r="AV42" s="15">
        <f t="shared" si="20"/>
        <v>3.5000000000000003E-2</v>
      </c>
      <c r="AW42" s="12">
        <v>-30305574</v>
      </c>
      <c r="AX42" s="12">
        <v>-222625415</v>
      </c>
      <c r="AY42" s="17">
        <f t="shared" si="14"/>
        <v>-4.7284240421961758</v>
      </c>
      <c r="AZ42" s="18">
        <f t="shared" si="21"/>
        <v>5.0624771690020935E-2</v>
      </c>
    </row>
    <row r="43" spans="1:52">
      <c r="A43">
        <v>2062</v>
      </c>
      <c r="B43" s="12">
        <v>142599277</v>
      </c>
      <c r="C43" s="15">
        <f t="shared" si="15"/>
        <v>4.7217637684316305E-2</v>
      </c>
      <c r="D43" s="12">
        <v>17340571</v>
      </c>
      <c r="E43" s="15">
        <v>0.1216</v>
      </c>
      <c r="F43" s="12">
        <f t="shared" si="22"/>
        <v>17340072.0832</v>
      </c>
      <c r="G43" s="12">
        <v>142895</v>
      </c>
      <c r="H43" s="12">
        <v>79626</v>
      </c>
      <c r="I43" s="12">
        <v>17563092</v>
      </c>
      <c r="J43" s="12">
        <f t="shared" si="23"/>
        <v>912254.11361245345</v>
      </c>
      <c r="K43" s="12">
        <f t="shared" si="24"/>
        <v>7501873.9026189921</v>
      </c>
      <c r="L43" s="12">
        <f t="shared" si="25"/>
        <v>11706.402148761812</v>
      </c>
      <c r="M43" s="15">
        <f t="shared" si="16"/>
        <v>4.6867942261687778E-2</v>
      </c>
      <c r="N43" s="15"/>
      <c r="O43" s="15"/>
      <c r="P43" s="15"/>
      <c r="Q43" s="12"/>
      <c r="R43">
        <v>2062</v>
      </c>
      <c r="S43" s="12">
        <v>39491451</v>
      </c>
      <c r="T43" s="12">
        <v>3128910</v>
      </c>
      <c r="U43" s="12">
        <v>2384857</v>
      </c>
      <c r="V43" s="12">
        <v>45005217</v>
      </c>
      <c r="W43" s="12">
        <f t="shared" si="26"/>
        <v>2077569.3388225012</v>
      </c>
      <c r="X43" s="12">
        <f t="shared" si="27"/>
        <v>164605.9416741895</v>
      </c>
      <c r="Y43" s="12">
        <f t="shared" si="28"/>
        <v>125462.74333339167</v>
      </c>
      <c r="Z43" s="12"/>
      <c r="AA43">
        <v>2062</v>
      </c>
      <c r="AB43" s="12">
        <v>45005217</v>
      </c>
      <c r="AC43" s="15">
        <f t="shared" si="17"/>
        <v>7.9118692413212344E-2</v>
      </c>
      <c r="AD43" s="12">
        <v>5712201</v>
      </c>
      <c r="AE43" s="12">
        <f t="shared" si="29"/>
        <v>300507.91637894569</v>
      </c>
      <c r="AF43" s="12">
        <f t="shared" si="12"/>
        <v>5712200.6192307705</v>
      </c>
      <c r="AG43" s="12">
        <v>74704</v>
      </c>
      <c r="AH43" s="12">
        <f t="shared" si="30"/>
        <v>3930.0338670107649</v>
      </c>
      <c r="AI43" s="15">
        <f t="shared" si="31"/>
        <v>4.3080472955590674E-3</v>
      </c>
      <c r="AJ43" s="15">
        <f t="shared" si="13"/>
        <v>1.6598964515602713E-3</v>
      </c>
      <c r="AK43" s="12">
        <v>9985</v>
      </c>
      <c r="AL43" s="12">
        <f t="shared" si="32"/>
        <v>525.29165991248772</v>
      </c>
      <c r="AM43" s="12">
        <v>50802106</v>
      </c>
      <c r="AN43" s="15">
        <f t="shared" si="18"/>
        <v>7.9004836013887303E-2</v>
      </c>
      <c r="AP43">
        <v>2062</v>
      </c>
      <c r="AQ43" s="12">
        <v>17563092</v>
      </c>
      <c r="AR43" s="12">
        <v>50802106</v>
      </c>
      <c r="AS43" s="12">
        <v>-33239014</v>
      </c>
      <c r="AT43" s="12">
        <v>0</v>
      </c>
      <c r="AU43" s="12">
        <f t="shared" si="19"/>
        <v>-17008581.706000004</v>
      </c>
      <c r="AV43" s="15">
        <f t="shared" si="20"/>
        <v>3.5000000000000003E-2</v>
      </c>
      <c r="AW43" s="12">
        <v>-33239014</v>
      </c>
      <c r="AX43" s="12">
        <v>-255864430</v>
      </c>
      <c r="AY43" s="17">
        <f t="shared" si="14"/>
        <v>-5.0364925816264385</v>
      </c>
      <c r="AZ43" s="18">
        <f t="shared" si="21"/>
        <v>4.703156047010492E-2</v>
      </c>
    </row>
    <row r="44" spans="1:52">
      <c r="A44">
        <v>2063</v>
      </c>
      <c r="B44" s="12">
        <v>149381410</v>
      </c>
      <c r="C44" s="15">
        <f t="shared" si="15"/>
        <v>4.7560781111113171E-2</v>
      </c>
      <c r="D44" s="12">
        <v>18165301</v>
      </c>
      <c r="E44" s="15">
        <v>0.1216</v>
      </c>
      <c r="F44" s="12">
        <f t="shared" si="22"/>
        <v>18164779.456</v>
      </c>
      <c r="G44" s="12">
        <v>145728</v>
      </c>
      <c r="H44" s="12">
        <v>81208</v>
      </c>
      <c r="I44" s="12">
        <v>18392237</v>
      </c>
      <c r="J44" s="12">
        <f t="shared" si="23"/>
        <v>887812.68475548446</v>
      </c>
      <c r="K44" s="12">
        <f t="shared" si="24"/>
        <v>7300881.5358831529</v>
      </c>
      <c r="L44" s="12">
        <f t="shared" si="25"/>
        <v>11091.292097371281</v>
      </c>
      <c r="M44" s="15">
        <f t="shared" si="16"/>
        <v>4.7209511855885067E-2</v>
      </c>
      <c r="N44" s="15"/>
      <c r="O44" s="15"/>
      <c r="P44" s="15"/>
      <c r="Q44" s="12"/>
      <c r="R44">
        <v>2063</v>
      </c>
      <c r="S44" s="12">
        <v>42530024</v>
      </c>
      <c r="T44" s="12">
        <v>3333287</v>
      </c>
      <c r="U44" s="12">
        <v>2551149</v>
      </c>
      <c r="V44" s="12">
        <v>48414460</v>
      </c>
      <c r="W44" s="12">
        <f t="shared" si="26"/>
        <v>2078616.5222450863</v>
      </c>
      <c r="X44" s="12">
        <f t="shared" si="27"/>
        <v>162911.39246911209</v>
      </c>
      <c r="Y44" s="12">
        <f t="shared" si="28"/>
        <v>124685.10391879933</v>
      </c>
      <c r="Z44" s="12"/>
      <c r="AA44">
        <v>2063</v>
      </c>
      <c r="AB44" s="12">
        <v>48414460</v>
      </c>
      <c r="AC44" s="15">
        <f t="shared" si="17"/>
        <v>7.5752173353591523E-2</v>
      </c>
      <c r="AD44" s="12">
        <v>6144912</v>
      </c>
      <c r="AE44" s="12">
        <f t="shared" si="29"/>
        <v>300327.0257017042</v>
      </c>
      <c r="AF44" s="12">
        <f t="shared" si="12"/>
        <v>6144912.2307692319</v>
      </c>
      <c r="AG44" s="12">
        <v>75820</v>
      </c>
      <c r="AH44" s="12">
        <f t="shared" si="30"/>
        <v>3705.6340414155993</v>
      </c>
      <c r="AI44" s="15">
        <f t="shared" si="31"/>
        <v>4.1738917510918206E-3</v>
      </c>
      <c r="AJ44" s="15">
        <f t="shared" si="13"/>
        <v>1.566061048703218E-3</v>
      </c>
      <c r="AK44" s="12">
        <v>10110</v>
      </c>
      <c r="AL44" s="12">
        <f t="shared" si="32"/>
        <v>494.11712158680706</v>
      </c>
      <c r="AM44" s="12">
        <v>54645302</v>
      </c>
      <c r="AN44" s="15">
        <f t="shared" si="18"/>
        <v>7.5650328354497809E-2</v>
      </c>
      <c r="AP44">
        <v>2063</v>
      </c>
      <c r="AQ44" s="12">
        <v>18392237</v>
      </c>
      <c r="AR44" s="12">
        <v>54645302</v>
      </c>
      <c r="AS44" s="12">
        <v>-36253065</v>
      </c>
      <c r="AT44" s="12">
        <v>0</v>
      </c>
      <c r="AU44" s="12">
        <f t="shared" si="19"/>
        <v>-19548042.452000007</v>
      </c>
      <c r="AV44" s="15">
        <f t="shared" si="20"/>
        <v>3.5000000000000003E-2</v>
      </c>
      <c r="AW44" s="12">
        <v>-36253065</v>
      </c>
      <c r="AX44" s="12">
        <v>-292117494</v>
      </c>
      <c r="AY44" s="17">
        <f t="shared" si="14"/>
        <v>-5.3457018866873494</v>
      </c>
      <c r="AZ44" s="18">
        <f t="shared" si="21"/>
        <v>4.3693385795340878E-2</v>
      </c>
    </row>
    <row r="45" spans="1:52">
      <c r="A45">
        <v>2064</v>
      </c>
      <c r="B45" s="12">
        <v>156794055</v>
      </c>
      <c r="C45" s="15">
        <f t="shared" si="15"/>
        <v>4.9622272276048207E-2</v>
      </c>
      <c r="D45" s="12">
        <v>19066676</v>
      </c>
      <c r="E45" s="15">
        <v>0.1216</v>
      </c>
      <c r="F45" s="12">
        <f t="shared" si="22"/>
        <v>19066157.088</v>
      </c>
      <c r="G45" s="12">
        <v>148560</v>
      </c>
      <c r="H45" s="12">
        <v>82791</v>
      </c>
      <c r="I45" s="12">
        <v>19298027</v>
      </c>
      <c r="J45" s="12">
        <f t="shared" si="23"/>
        <v>865725.17095930793</v>
      </c>
      <c r="K45" s="12">
        <f t="shared" si="24"/>
        <v>7119256.6585952444</v>
      </c>
      <c r="L45" s="12">
        <f t="shared" si="25"/>
        <v>10504.525488690681</v>
      </c>
      <c r="M45" s="15">
        <f t="shared" si="16"/>
        <v>4.9248495438591888E-2</v>
      </c>
      <c r="N45" s="15"/>
      <c r="O45" s="15"/>
      <c r="P45" s="15"/>
      <c r="Q45" s="12"/>
      <c r="R45">
        <v>2064</v>
      </c>
      <c r="S45" s="12">
        <v>45662981</v>
      </c>
      <c r="T45" s="12">
        <v>3546784</v>
      </c>
      <c r="U45" s="12">
        <v>2727150</v>
      </c>
      <c r="V45" s="12">
        <v>51936915</v>
      </c>
      <c r="W45" s="12">
        <f t="shared" si="26"/>
        <v>2073334.2315533464</v>
      </c>
      <c r="X45" s="12">
        <f t="shared" si="27"/>
        <v>161042.23855042894</v>
      </c>
      <c r="Y45" s="12">
        <f t="shared" si="28"/>
        <v>123826.63868529977</v>
      </c>
      <c r="Z45" s="12"/>
      <c r="AA45">
        <v>2064</v>
      </c>
      <c r="AB45" s="12">
        <v>51936915</v>
      </c>
      <c r="AC45" s="15">
        <f t="shared" si="17"/>
        <v>7.2756259183723193E-2</v>
      </c>
      <c r="AD45" s="12">
        <v>6591993</v>
      </c>
      <c r="AE45" s="12">
        <f t="shared" si="29"/>
        <v>299310.39195754734</v>
      </c>
      <c r="AF45" s="12">
        <f t="shared" si="12"/>
        <v>6591993.0576923089</v>
      </c>
      <c r="AG45" s="12">
        <v>76935</v>
      </c>
      <c r="AH45" s="12">
        <f t="shared" si="30"/>
        <v>3493.2447600071641</v>
      </c>
      <c r="AI45" s="15">
        <f t="shared" si="31"/>
        <v>4.0350504723529156E-3</v>
      </c>
      <c r="AJ45" s="15">
        <f t="shared" si="13"/>
        <v>1.4813163238517344E-3</v>
      </c>
      <c r="AK45" s="12">
        <v>10234</v>
      </c>
      <c r="AL45" s="12">
        <f t="shared" si="32"/>
        <v>464.67624454296896</v>
      </c>
      <c r="AM45" s="12">
        <v>58616078</v>
      </c>
      <c r="AN45" s="15">
        <f t="shared" si="18"/>
        <v>7.2664544886219096E-2</v>
      </c>
      <c r="AP45">
        <v>2064</v>
      </c>
      <c r="AQ45" s="12">
        <v>19298027</v>
      </c>
      <c r="AR45" s="12">
        <v>58616078</v>
      </c>
      <c r="AS45" s="12">
        <v>-39318051</v>
      </c>
      <c r="AT45" s="12">
        <v>0</v>
      </c>
      <c r="AU45" s="12">
        <f t="shared" si="19"/>
        <v>-22317776.541600008</v>
      </c>
      <c r="AV45" s="15">
        <f t="shared" si="20"/>
        <v>3.5000000000000003E-2</v>
      </c>
      <c r="AW45" s="12">
        <v>-39318051</v>
      </c>
      <c r="AX45" s="12">
        <v>-331435545</v>
      </c>
      <c r="AY45" s="17">
        <f t="shared" si="14"/>
        <v>-5.6543452975478843</v>
      </c>
      <c r="AZ45" s="18">
        <f t="shared" si="21"/>
        <v>4.059214585223047E-2</v>
      </c>
    </row>
    <row r="46" spans="1:52">
      <c r="A46">
        <v>2065</v>
      </c>
      <c r="B46" s="12">
        <v>164747885</v>
      </c>
      <c r="C46" s="15">
        <f t="shared" si="15"/>
        <v>5.0727879956928179E-2</v>
      </c>
      <c r="D46" s="12">
        <v>20033866</v>
      </c>
      <c r="E46" s="15">
        <v>0.1216</v>
      </c>
      <c r="F46" s="12">
        <f t="shared" si="22"/>
        <v>20033342.816</v>
      </c>
      <c r="G46" s="12">
        <v>151393</v>
      </c>
      <c r="H46" s="12">
        <v>84373</v>
      </c>
      <c r="I46" s="12">
        <v>20269632</v>
      </c>
      <c r="J46" s="12">
        <f t="shared" si="23"/>
        <v>845076.71150567883</v>
      </c>
      <c r="K46" s="12">
        <f t="shared" si="24"/>
        <v>6949462.5192818874</v>
      </c>
      <c r="L46" s="12">
        <f t="shared" si="25"/>
        <v>9945.1776289632708</v>
      </c>
      <c r="M46" s="15">
        <f t="shared" si="16"/>
        <v>5.0347374889671448E-2</v>
      </c>
      <c r="N46" s="15"/>
      <c r="O46" s="15"/>
      <c r="P46" s="15"/>
      <c r="Q46" s="12"/>
      <c r="R46">
        <v>2065</v>
      </c>
      <c r="S46" s="12">
        <v>48886535</v>
      </c>
      <c r="T46" s="12">
        <v>3769632</v>
      </c>
      <c r="U46" s="12">
        <v>2912478</v>
      </c>
      <c r="V46" s="12">
        <v>55568645</v>
      </c>
      <c r="W46" s="12">
        <f t="shared" si="26"/>
        <v>2062151.7701429804</v>
      </c>
      <c r="X46" s="12">
        <f t="shared" si="27"/>
        <v>159012.15542454837</v>
      </c>
      <c r="Y46" s="12">
        <f t="shared" si="28"/>
        <v>122855.33558887917</v>
      </c>
      <c r="Z46" s="12"/>
      <c r="AA46">
        <v>2065</v>
      </c>
      <c r="AB46" s="12">
        <v>55568645</v>
      </c>
      <c r="AC46" s="15">
        <f t="shared" si="17"/>
        <v>6.9925793628674349E-2</v>
      </c>
      <c r="AD46" s="12">
        <v>7052943</v>
      </c>
      <c r="AE46" s="12">
        <f t="shared" si="29"/>
        <v>297510.1199577254</v>
      </c>
      <c r="AF46" s="12">
        <f t="shared" si="12"/>
        <v>7052943.4038461549</v>
      </c>
      <c r="AG46" s="12">
        <v>78051</v>
      </c>
      <c r="AH46" s="12">
        <f t="shared" si="30"/>
        <v>3292.379134897365</v>
      </c>
      <c r="AI46" s="15">
        <f t="shared" si="31"/>
        <v>3.8959529828142005E-3</v>
      </c>
      <c r="AJ46" s="15">
        <f t="shared" si="13"/>
        <v>1.4045870652415584E-3</v>
      </c>
      <c r="AK46" s="12">
        <v>10359</v>
      </c>
      <c r="AL46" s="12">
        <f t="shared" si="32"/>
        <v>436.96756554562791</v>
      </c>
      <c r="AM46" s="12">
        <v>62709998</v>
      </c>
      <c r="AN46" s="15">
        <f t="shared" si="18"/>
        <v>6.9842953327583501E-2</v>
      </c>
      <c r="AP46">
        <v>2065</v>
      </c>
      <c r="AQ46" s="12">
        <v>20269632</v>
      </c>
      <c r="AR46" s="12">
        <v>62709998</v>
      </c>
      <c r="AS46" s="12">
        <v>-42440366</v>
      </c>
      <c r="AT46" s="12">
        <v>0</v>
      </c>
      <c r="AU46" s="12">
        <f t="shared" si="19"/>
        <v>-25321675.638000008</v>
      </c>
      <c r="AV46" s="15">
        <f t="shared" si="20"/>
        <v>3.5000000000000003E-2</v>
      </c>
      <c r="AW46" s="12">
        <v>-42440366</v>
      </c>
      <c r="AX46" s="12">
        <v>-373875911</v>
      </c>
      <c r="AY46" s="17">
        <f t="shared" si="14"/>
        <v>-5.9619825055647429</v>
      </c>
      <c r="AZ46" s="18">
        <f t="shared" si="21"/>
        <v>3.771102364569906E-2</v>
      </c>
    </row>
    <row r="47" spans="1:52">
      <c r="A47">
        <v>2066</v>
      </c>
      <c r="B47" s="12">
        <v>173260174</v>
      </c>
      <c r="C47" s="15">
        <f t="shared" si="15"/>
        <v>5.1668578324996384E-2</v>
      </c>
      <c r="D47" s="12">
        <v>21069140</v>
      </c>
      <c r="E47" s="15">
        <v>0.1216</v>
      </c>
      <c r="F47" s="12">
        <f t="shared" si="22"/>
        <v>21068437.158399999</v>
      </c>
      <c r="G47" s="12">
        <v>154225</v>
      </c>
      <c r="H47" s="12">
        <v>85956</v>
      </c>
      <c r="I47" s="12">
        <v>21309321</v>
      </c>
      <c r="J47" s="12">
        <f t="shared" si="23"/>
        <v>825666.16673427052</v>
      </c>
      <c r="K47" s="12">
        <f t="shared" si="24"/>
        <v>6789791.3115719352</v>
      </c>
      <c r="L47" s="12">
        <f t="shared" si="25"/>
        <v>9412.3123009483934</v>
      </c>
      <c r="M47" s="15">
        <f t="shared" si="16"/>
        <v>5.1292939112066671E-2</v>
      </c>
      <c r="N47" s="15"/>
      <c r="O47" s="15"/>
      <c r="P47" s="15"/>
      <c r="Q47" s="12"/>
      <c r="R47">
        <v>2066</v>
      </c>
      <c r="S47" s="12">
        <v>52194406</v>
      </c>
      <c r="T47" s="12">
        <v>4001253</v>
      </c>
      <c r="U47" s="12">
        <v>3106405</v>
      </c>
      <c r="V47" s="12">
        <v>59302064</v>
      </c>
      <c r="W47" s="12">
        <f t="shared" si="26"/>
        <v>2045415.9556105379</v>
      </c>
      <c r="X47" s="12">
        <f t="shared" si="27"/>
        <v>156802.75638417137</v>
      </c>
      <c r="Y47" s="12">
        <f t="shared" si="28"/>
        <v>121735.08309661294</v>
      </c>
      <c r="Z47" s="12"/>
      <c r="AA47">
        <v>2066</v>
      </c>
      <c r="AB47" s="12">
        <v>59302064</v>
      </c>
      <c r="AC47" s="15">
        <f t="shared" si="17"/>
        <v>6.7185712374307593E-2</v>
      </c>
      <c r="AD47" s="12">
        <v>7526800</v>
      </c>
      <c r="AE47" s="12">
        <f t="shared" si="29"/>
        <v>294963.34941888979</v>
      </c>
      <c r="AF47" s="12">
        <f t="shared" si="12"/>
        <v>7526800.4307692312</v>
      </c>
      <c r="AG47" s="12">
        <v>79167</v>
      </c>
      <c r="AH47" s="12">
        <f t="shared" si="30"/>
        <v>3102.4291177452897</v>
      </c>
      <c r="AI47" s="15">
        <f t="shared" si="31"/>
        <v>3.7574860673003263E-3</v>
      </c>
      <c r="AJ47" s="15">
        <f t="shared" si="13"/>
        <v>1.3349788297419125E-3</v>
      </c>
      <c r="AK47" s="12">
        <v>10484</v>
      </c>
      <c r="AL47" s="12">
        <f t="shared" si="32"/>
        <v>410.85132530526124</v>
      </c>
      <c r="AM47" s="12">
        <v>66918515</v>
      </c>
      <c r="AN47" s="15">
        <f t="shared" si="18"/>
        <v>6.7110781920292739E-2</v>
      </c>
      <c r="AP47">
        <v>2066</v>
      </c>
      <c r="AQ47" s="12">
        <v>21309321</v>
      </c>
      <c r="AR47" s="12">
        <v>66918515</v>
      </c>
      <c r="AS47" s="12">
        <v>-45609195</v>
      </c>
      <c r="AT47" s="12">
        <v>0</v>
      </c>
      <c r="AU47" s="12">
        <f t="shared" si="19"/>
        <v>-28564119.600400008</v>
      </c>
      <c r="AV47" s="15">
        <f t="shared" si="20"/>
        <v>3.5000000000000003E-2</v>
      </c>
      <c r="AW47" s="12">
        <v>-45609195</v>
      </c>
      <c r="AX47" s="12">
        <v>-419485106</v>
      </c>
      <c r="AY47" s="17">
        <f t="shared" si="14"/>
        <v>-6.2685955598387082</v>
      </c>
      <c r="AZ47" s="18">
        <f t="shared" si="21"/>
        <v>3.5034395806112097E-2</v>
      </c>
    </row>
    <row r="48" spans="1:52">
      <c r="A48">
        <v>2067</v>
      </c>
      <c r="B48" s="12">
        <v>182303491</v>
      </c>
      <c r="C48" s="15">
        <f t="shared" si="15"/>
        <v>5.2195012801961038E-2</v>
      </c>
      <c r="D48" s="12">
        <v>22168710</v>
      </c>
      <c r="E48" s="15">
        <v>0.1216</v>
      </c>
      <c r="F48" s="12">
        <f t="shared" si="22"/>
        <v>22168104.505600002</v>
      </c>
      <c r="G48" s="12">
        <v>157058</v>
      </c>
      <c r="H48" s="12">
        <v>87538</v>
      </c>
      <c r="I48" s="12">
        <v>22413306</v>
      </c>
      <c r="J48" s="12">
        <f t="shared" si="23"/>
        <v>807094.54698501097</v>
      </c>
      <c r="K48" s="12">
        <f t="shared" si="24"/>
        <v>6637109.3979952382</v>
      </c>
      <c r="L48" s="12">
        <f t="shared" si="25"/>
        <v>8904.9880581389589</v>
      </c>
      <c r="M48" s="15">
        <f t="shared" si="16"/>
        <v>5.1807610387961223E-2</v>
      </c>
      <c r="N48" s="15"/>
      <c r="O48" s="15"/>
      <c r="P48" s="15"/>
      <c r="Q48" s="12"/>
      <c r="R48">
        <v>2067</v>
      </c>
      <c r="S48" s="12">
        <v>55596466</v>
      </c>
      <c r="T48" s="12">
        <v>4242762</v>
      </c>
      <c r="U48" s="12">
        <v>3309329</v>
      </c>
      <c r="V48" s="12">
        <v>63148557</v>
      </c>
      <c r="W48" s="12">
        <f t="shared" si="26"/>
        <v>2024096.3294768871</v>
      </c>
      <c r="X48" s="12">
        <f t="shared" si="27"/>
        <v>154465.91499258275</v>
      </c>
      <c r="Y48" s="12">
        <f t="shared" si="28"/>
        <v>120482.49041461408</v>
      </c>
      <c r="Z48" s="12"/>
      <c r="AA48">
        <v>2067</v>
      </c>
      <c r="AB48" s="12">
        <v>63148557</v>
      </c>
      <c r="AC48" s="15">
        <f t="shared" si="17"/>
        <v>6.4862717088565391E-2</v>
      </c>
      <c r="AD48" s="12">
        <v>8015009</v>
      </c>
      <c r="AE48" s="12">
        <f t="shared" si="29"/>
        <v>291801.82599419565</v>
      </c>
      <c r="AF48" s="12">
        <f t="shared" si="12"/>
        <v>8015009.1576923085</v>
      </c>
      <c r="AG48" s="12">
        <v>80283</v>
      </c>
      <c r="AH48" s="12">
        <f t="shared" si="30"/>
        <v>2922.857104251787</v>
      </c>
      <c r="AI48" s="15">
        <f t="shared" si="31"/>
        <v>3.6214556462689979E-3</v>
      </c>
      <c r="AJ48" s="15">
        <f t="shared" si="13"/>
        <v>1.2713354637699796E-3</v>
      </c>
      <c r="AK48" s="12">
        <v>10609</v>
      </c>
      <c r="AL48" s="12">
        <f t="shared" si="32"/>
        <v>386.24105998788298</v>
      </c>
      <c r="AM48" s="12">
        <v>71254458</v>
      </c>
      <c r="AN48" s="15">
        <f t="shared" si="18"/>
        <v>6.4794369689763709E-2</v>
      </c>
      <c r="AP48">
        <v>2067</v>
      </c>
      <c r="AQ48" s="12">
        <v>22413306</v>
      </c>
      <c r="AR48" s="12">
        <v>71254458</v>
      </c>
      <c r="AS48" s="12">
        <v>-48841152</v>
      </c>
      <c r="AT48" s="12">
        <v>0</v>
      </c>
      <c r="AU48" s="12">
        <f t="shared" si="19"/>
        <v>-32048662.098400012</v>
      </c>
      <c r="AV48" s="15">
        <f t="shared" si="20"/>
        <v>3.5000000000000003E-2</v>
      </c>
      <c r="AW48" s="12">
        <v>-48841152</v>
      </c>
      <c r="AX48" s="12">
        <v>-468326258</v>
      </c>
      <c r="AY48" s="17">
        <f t="shared" si="14"/>
        <v>-6.5725888757725164</v>
      </c>
      <c r="AZ48" s="18">
        <f t="shared" si="21"/>
        <v>3.2547747868926141E-2</v>
      </c>
    </row>
    <row r="49" spans="1:52">
      <c r="A49">
        <v>2068</v>
      </c>
      <c r="B49" s="12">
        <v>191930153</v>
      </c>
      <c r="C49" s="15">
        <f t="shared" si="15"/>
        <v>5.2805692020456263E-2</v>
      </c>
      <c r="D49" s="12">
        <v>23339257</v>
      </c>
      <c r="E49" s="15">
        <v>0.1216</v>
      </c>
      <c r="F49" s="12">
        <f t="shared" si="22"/>
        <v>23338706.604800001</v>
      </c>
      <c r="G49" s="12">
        <v>159890</v>
      </c>
      <c r="H49" s="12">
        <v>89121</v>
      </c>
      <c r="I49" s="12">
        <v>23588268</v>
      </c>
      <c r="J49" s="12">
        <f t="shared" si="23"/>
        <v>789400.37440862413</v>
      </c>
      <c r="K49" s="12">
        <f t="shared" si="24"/>
        <v>6491626.303206847</v>
      </c>
      <c r="L49" s="12">
        <f t="shared" si="25"/>
        <v>8422.2636835382509</v>
      </c>
      <c r="M49" s="15">
        <f t="shared" si="16"/>
        <v>5.2422520800813555E-2</v>
      </c>
      <c r="N49" s="15"/>
      <c r="O49" s="15"/>
      <c r="P49" s="15"/>
      <c r="Q49" s="12"/>
      <c r="R49">
        <v>2068</v>
      </c>
      <c r="S49" s="12">
        <v>59120047</v>
      </c>
      <c r="T49" s="12">
        <v>4494568</v>
      </c>
      <c r="U49" s="12">
        <v>3521250</v>
      </c>
      <c r="V49" s="12">
        <v>67135865</v>
      </c>
      <c r="W49" s="12">
        <f t="shared" si="26"/>
        <v>1999608.9522839335</v>
      </c>
      <c r="X49" s="12">
        <f t="shared" si="27"/>
        <v>152019.13505665673</v>
      </c>
      <c r="Y49" s="12">
        <f t="shared" si="28"/>
        <v>119098.73859250823</v>
      </c>
      <c r="Z49" s="12"/>
      <c r="AA49">
        <v>2068</v>
      </c>
      <c r="AB49" s="12">
        <v>67135865</v>
      </c>
      <c r="AC49" s="15">
        <f t="shared" si="17"/>
        <v>6.3141712010933215E-2</v>
      </c>
      <c r="AD49" s="12">
        <v>8521091</v>
      </c>
      <c r="AE49" s="12">
        <f t="shared" si="29"/>
        <v>288207.65055931121</v>
      </c>
      <c r="AF49" s="12">
        <f t="shared" si="12"/>
        <v>8521090.557692308</v>
      </c>
      <c r="AG49" s="12">
        <v>81399</v>
      </c>
      <c r="AH49" s="12">
        <f t="shared" si="30"/>
        <v>2753.1468151058793</v>
      </c>
      <c r="AI49" s="15">
        <f t="shared" si="31"/>
        <v>3.4876431584775812E-3</v>
      </c>
      <c r="AJ49" s="15">
        <f t="shared" si="13"/>
        <v>1.2124517945810336E-3</v>
      </c>
      <c r="AK49" s="12">
        <v>10734</v>
      </c>
      <c r="AL49" s="12">
        <f t="shared" si="32"/>
        <v>363.05455734525617</v>
      </c>
      <c r="AM49" s="12">
        <v>75749088</v>
      </c>
      <c r="AN49" s="15">
        <f t="shared" si="18"/>
        <v>6.3078579588662365E-2</v>
      </c>
      <c r="AP49">
        <v>2068</v>
      </c>
      <c r="AQ49" s="12">
        <v>23588268</v>
      </c>
      <c r="AR49" s="12">
        <v>75749088</v>
      </c>
      <c r="AS49" s="12">
        <v>-52160820</v>
      </c>
      <c r="AT49" s="12">
        <v>0</v>
      </c>
      <c r="AU49" s="12">
        <f t="shared" si="19"/>
        <v>-35780126.111200012</v>
      </c>
      <c r="AV49" s="15">
        <f t="shared" si="20"/>
        <v>3.5000000000000003E-2</v>
      </c>
      <c r="AW49" s="12">
        <v>-52160820</v>
      </c>
      <c r="AX49" s="12">
        <v>-520487078</v>
      </c>
      <c r="AY49" s="17">
        <f t="shared" si="14"/>
        <v>-6.8711992677720426</v>
      </c>
      <c r="AZ49" s="18">
        <f t="shared" si="21"/>
        <v>3.0237595567564234E-2</v>
      </c>
    </row>
    <row r="50" spans="1:52">
      <c r="A50">
        <v>2069</v>
      </c>
      <c r="B50" s="12">
        <v>202051663</v>
      </c>
      <c r="C50" s="15">
        <f t="shared" si="15"/>
        <v>5.2735382334635039E-2</v>
      </c>
      <c r="D50" s="12">
        <v>24570008</v>
      </c>
      <c r="E50" s="15">
        <v>0.1216</v>
      </c>
      <c r="F50" s="12">
        <f t="shared" si="22"/>
        <v>24569482.220800001</v>
      </c>
      <c r="G50" s="12">
        <v>162723</v>
      </c>
      <c r="H50" s="12">
        <v>90703</v>
      </c>
      <c r="I50" s="12">
        <v>24823435</v>
      </c>
      <c r="J50" s="12">
        <f t="shared" si="23"/>
        <v>772043.74829622079</v>
      </c>
      <c r="K50" s="12">
        <f t="shared" si="24"/>
        <v>6348908.1180602312</v>
      </c>
      <c r="L50" s="12">
        <f t="shared" si="25"/>
        <v>7963.2028998817605</v>
      </c>
      <c r="M50" s="15">
        <f t="shared" si="16"/>
        <v>5.2363615675385722E-2</v>
      </c>
      <c r="N50" s="15"/>
      <c r="O50" s="15"/>
      <c r="P50" s="15"/>
      <c r="Q50" s="12"/>
      <c r="R50">
        <v>2069</v>
      </c>
      <c r="S50" s="12">
        <v>62747407</v>
      </c>
      <c r="T50" s="12">
        <v>4756502</v>
      </c>
      <c r="U50" s="12">
        <v>3742817</v>
      </c>
      <c r="V50" s="12">
        <v>71246726</v>
      </c>
      <c r="W50" s="12">
        <f t="shared" si="26"/>
        <v>1971661.6818418831</v>
      </c>
      <c r="X50" s="12">
        <f t="shared" si="27"/>
        <v>149459.76545300559</v>
      </c>
      <c r="Y50" s="12">
        <f t="shared" si="28"/>
        <v>117607.55087531173</v>
      </c>
      <c r="Z50" s="12"/>
      <c r="AA50">
        <v>2069</v>
      </c>
      <c r="AB50" s="12">
        <v>71246726</v>
      </c>
      <c r="AC50" s="15">
        <f t="shared" si="17"/>
        <v>6.1231965954412049E-2</v>
      </c>
      <c r="AD50" s="12">
        <v>9042854</v>
      </c>
      <c r="AE50" s="12">
        <f t="shared" si="29"/>
        <v>284146.38275475829</v>
      </c>
      <c r="AF50" s="12">
        <f t="shared" si="12"/>
        <v>9042853.6846153848</v>
      </c>
      <c r="AG50" s="12">
        <v>82514</v>
      </c>
      <c r="AH50" s="12">
        <f t="shared" si="30"/>
        <v>2592.7715549345512</v>
      </c>
      <c r="AI50" s="15">
        <f t="shared" si="31"/>
        <v>3.3583220648524007E-3</v>
      </c>
      <c r="AJ50" s="15">
        <f t="shared" si="13"/>
        <v>1.1581444458233772E-3</v>
      </c>
      <c r="AK50" s="12">
        <v>10859</v>
      </c>
      <c r="AL50" s="12">
        <f t="shared" si="32"/>
        <v>341.21368876838221</v>
      </c>
      <c r="AM50" s="12">
        <v>80382953</v>
      </c>
      <c r="AN50" s="15">
        <f t="shared" si="18"/>
        <v>6.1173871822720827E-2</v>
      </c>
      <c r="AP50">
        <v>2069</v>
      </c>
      <c r="AQ50" s="12">
        <v>24823435</v>
      </c>
      <c r="AR50" s="12">
        <v>80382953</v>
      </c>
      <c r="AS50" s="12">
        <v>-55559518</v>
      </c>
      <c r="AT50" s="12">
        <v>0</v>
      </c>
      <c r="AU50" s="12">
        <f t="shared" si="19"/>
        <v>-39765212.759200014</v>
      </c>
      <c r="AV50" s="15">
        <f t="shared" si="20"/>
        <v>3.5000000000000003E-2</v>
      </c>
      <c r="AW50" s="12">
        <v>-55559518</v>
      </c>
      <c r="AX50" s="12">
        <v>-576046596</v>
      </c>
      <c r="AY50" s="17">
        <f t="shared" si="14"/>
        <v>-7.1662781037666035</v>
      </c>
      <c r="AZ50" s="18">
        <f t="shared" si="21"/>
        <v>2.8091411712712965E-2</v>
      </c>
    </row>
    <row r="51" spans="1:52">
      <c r="A51">
        <v>2070</v>
      </c>
      <c r="B51" s="12">
        <v>212985375</v>
      </c>
      <c r="C51" s="15">
        <f t="shared" si="15"/>
        <v>5.4113447212755572E-2</v>
      </c>
      <c r="D51" s="12">
        <v>25899576</v>
      </c>
      <c r="E51" s="15">
        <v>0.1216</v>
      </c>
      <c r="F51" s="12">
        <f t="shared" si="22"/>
        <v>25899021.600000001</v>
      </c>
      <c r="G51" s="12">
        <v>165555</v>
      </c>
      <c r="H51" s="12">
        <v>92286</v>
      </c>
      <c r="I51" s="12">
        <v>26157417</v>
      </c>
      <c r="J51" s="12">
        <f t="shared" si="23"/>
        <v>756058.80920503114</v>
      </c>
      <c r="K51" s="12">
        <f t="shared" si="24"/>
        <v>6217455.7992990697</v>
      </c>
      <c r="L51" s="12">
        <f t="shared" si="25"/>
        <v>7526.8784100648763</v>
      </c>
      <c r="M51" s="15">
        <f t="shared" si="16"/>
        <v>5.3738815760187908E-2</v>
      </c>
      <c r="N51" s="15"/>
      <c r="O51" s="15"/>
      <c r="P51" s="15"/>
      <c r="Q51" s="12"/>
      <c r="R51">
        <v>2070</v>
      </c>
      <c r="S51" s="12">
        <v>66377349</v>
      </c>
      <c r="T51" s="12">
        <v>5028749</v>
      </c>
      <c r="U51" s="12">
        <v>3972576</v>
      </c>
      <c r="V51" s="12">
        <v>75378675</v>
      </c>
      <c r="W51" s="12">
        <f t="shared" si="26"/>
        <v>1937683.4371005441</v>
      </c>
      <c r="X51" s="12">
        <f t="shared" si="27"/>
        <v>146798.92754734636</v>
      </c>
      <c r="Y51" s="12">
        <f t="shared" si="28"/>
        <v>115967.19112453755</v>
      </c>
      <c r="Z51" s="12"/>
      <c r="AA51">
        <v>2070</v>
      </c>
      <c r="AB51" s="12">
        <v>75378675</v>
      </c>
      <c r="AC51" s="15">
        <f t="shared" si="17"/>
        <v>5.7994931584645748E-2</v>
      </c>
      <c r="AD51" s="12">
        <v>9567293</v>
      </c>
      <c r="AE51" s="12">
        <f t="shared" si="29"/>
        <v>279287.82127149997</v>
      </c>
      <c r="AF51" s="12">
        <f t="shared" si="12"/>
        <v>9567293.365384616</v>
      </c>
      <c r="AG51" s="12">
        <v>83630</v>
      </c>
      <c r="AH51" s="12">
        <f t="shared" si="30"/>
        <v>2441.3217503567143</v>
      </c>
      <c r="AI51" s="15">
        <f t="shared" si="31"/>
        <v>3.2290103899770407E-3</v>
      </c>
      <c r="AJ51" s="15">
        <f t="shared" si="13"/>
        <v>1.1094649779927811E-3</v>
      </c>
      <c r="AK51" s="12">
        <v>10984</v>
      </c>
      <c r="AL51" s="12">
        <f t="shared" si="32"/>
        <v>320.64424376322074</v>
      </c>
      <c r="AM51" s="12">
        <v>85040582</v>
      </c>
      <c r="AN51" s="15">
        <f t="shared" si="18"/>
        <v>5.7942994455553176E-2</v>
      </c>
      <c r="AP51">
        <v>2070</v>
      </c>
      <c r="AQ51" s="12">
        <v>26157417</v>
      </c>
      <c r="AR51" s="12">
        <v>85040582</v>
      </c>
      <c r="AS51" s="12">
        <v>-58883165</v>
      </c>
      <c r="AT51" s="12">
        <v>0</v>
      </c>
      <c r="AU51" s="12">
        <f t="shared" si="19"/>
        <v>-44009959.934400015</v>
      </c>
      <c r="AV51" s="15">
        <f t="shared" si="20"/>
        <v>3.5000000000000003E-2</v>
      </c>
      <c r="AW51" s="12">
        <v>-58883165</v>
      </c>
      <c r="AX51" s="12">
        <v>-634929761</v>
      </c>
      <c r="AY51" s="17">
        <f t="shared" si="14"/>
        <v>-7.4661972680290454</v>
      </c>
      <c r="AZ51" s="18">
        <f t="shared" si="21"/>
        <v>2.6097558261531928E-2</v>
      </c>
    </row>
    <row r="52" spans="1:52">
      <c r="A52">
        <v>2071</v>
      </c>
      <c r="B52" s="12">
        <v>224988676</v>
      </c>
      <c r="C52" s="15">
        <f t="shared" si="15"/>
        <v>5.6357395431493762E-2</v>
      </c>
      <c r="D52" s="12">
        <v>27359200</v>
      </c>
      <c r="E52" s="15">
        <v>0.1216</v>
      </c>
      <c r="F52" s="12">
        <f t="shared" si="22"/>
        <v>27358623.001600001</v>
      </c>
      <c r="G52" s="12">
        <v>168388</v>
      </c>
      <c r="H52" s="12">
        <v>93868</v>
      </c>
      <c r="I52" s="12">
        <v>27621456</v>
      </c>
      <c r="J52" s="12">
        <f t="shared" si="23"/>
        <v>741980.734008995</v>
      </c>
      <c r="K52" s="12">
        <f t="shared" si="24"/>
        <v>6101686.5610906743</v>
      </c>
      <c r="L52" s="12">
        <f t="shared" si="25"/>
        <v>7112.375339127716</v>
      </c>
      <c r="M52" s="15">
        <f t="shared" si="16"/>
        <v>5.597032000522062E-2</v>
      </c>
      <c r="N52" s="15"/>
      <c r="O52" s="15"/>
      <c r="P52" s="15"/>
      <c r="Q52" s="12"/>
      <c r="R52">
        <v>2071</v>
      </c>
      <c r="S52" s="12">
        <v>70001961</v>
      </c>
      <c r="T52" s="12">
        <v>5313541</v>
      </c>
      <c r="U52" s="12">
        <v>4209648</v>
      </c>
      <c r="V52" s="12">
        <v>79525150</v>
      </c>
      <c r="W52" s="12">
        <f t="shared" si="26"/>
        <v>1898451.2122009797</v>
      </c>
      <c r="X52" s="12">
        <f t="shared" si="27"/>
        <v>144103.08237692949</v>
      </c>
      <c r="Y52" s="12">
        <f t="shared" si="28"/>
        <v>114165.5352846391</v>
      </c>
      <c r="Z52" s="12"/>
      <c r="AA52">
        <v>2071</v>
      </c>
      <c r="AB52" s="12">
        <v>79525150</v>
      </c>
      <c r="AC52" s="15">
        <f t="shared" si="17"/>
        <v>5.5008594937493882E-2</v>
      </c>
      <c r="AD52" s="12">
        <v>10093577</v>
      </c>
      <c r="AE52" s="12">
        <f t="shared" si="29"/>
        <v>273737.5241687005</v>
      </c>
      <c r="AF52" s="12">
        <f t="shared" si="12"/>
        <v>10093576.73076923</v>
      </c>
      <c r="AG52" s="12">
        <v>84746</v>
      </c>
      <c r="AH52" s="12">
        <f t="shared" si="30"/>
        <v>2298.3091349281522</v>
      </c>
      <c r="AI52" s="15">
        <f t="shared" si="31"/>
        <v>3.0975320915816252E-3</v>
      </c>
      <c r="AJ52" s="15">
        <f t="shared" si="13"/>
        <v>1.0656503005652929E-3</v>
      </c>
      <c r="AK52" s="12">
        <v>11109</v>
      </c>
      <c r="AL52" s="12">
        <f t="shared" si="32"/>
        <v>301.27576735087013</v>
      </c>
      <c r="AM52" s="12">
        <v>89714581</v>
      </c>
      <c r="AN52" s="15">
        <f t="shared" si="18"/>
        <v>5.4961982739017534E-2</v>
      </c>
      <c r="AP52">
        <v>2071</v>
      </c>
      <c r="AQ52" s="12">
        <v>27621456</v>
      </c>
      <c r="AR52" s="12">
        <v>89714581</v>
      </c>
      <c r="AS52" s="12">
        <v>-62093125</v>
      </c>
      <c r="AT52" s="12">
        <v>0</v>
      </c>
      <c r="AU52" s="12">
        <f t="shared" si="19"/>
        <v>-48508633.740400016</v>
      </c>
      <c r="AV52" s="15">
        <f t="shared" si="20"/>
        <v>3.5000000000000003E-2</v>
      </c>
      <c r="AW52" s="12">
        <v>-62093125</v>
      </c>
      <c r="AX52" s="12">
        <v>-697022886</v>
      </c>
      <c r="AY52" s="17">
        <f t="shared" si="14"/>
        <v>-7.769337806972537</v>
      </c>
      <c r="AZ52" s="18">
        <f t="shared" si="21"/>
        <v>2.4245223208409446E-2</v>
      </c>
    </row>
    <row r="53" spans="1:52">
      <c r="A53">
        <v>2072</v>
      </c>
      <c r="B53" s="12">
        <v>237855877</v>
      </c>
      <c r="C53" s="15">
        <f t="shared" si="15"/>
        <v>5.7190438331216287E-2</v>
      </c>
      <c r="D53" s="12">
        <v>28923871</v>
      </c>
      <c r="E53" s="15">
        <v>0.1216</v>
      </c>
      <c r="F53" s="12">
        <f t="shared" si="22"/>
        <v>28923274.643199999</v>
      </c>
      <c r="G53" s="12">
        <v>171220</v>
      </c>
      <c r="H53" s="12">
        <v>95451</v>
      </c>
      <c r="I53" s="12">
        <v>29190542</v>
      </c>
      <c r="J53" s="12">
        <f t="shared" si="23"/>
        <v>728738.91443074681</v>
      </c>
      <c r="K53" s="12">
        <f t="shared" si="24"/>
        <v>5992795.1412849696</v>
      </c>
      <c r="L53" s="12">
        <f t="shared" si="25"/>
        <v>6718.7941423940692</v>
      </c>
      <c r="M53" s="15">
        <f t="shared" si="16"/>
        <v>5.6806780931461409E-2</v>
      </c>
      <c r="N53" s="15"/>
      <c r="O53" s="15"/>
      <c r="P53" s="15"/>
      <c r="Q53" s="12"/>
      <c r="R53">
        <v>2072</v>
      </c>
      <c r="S53" s="12">
        <v>73724052</v>
      </c>
      <c r="T53" s="12">
        <v>5611010</v>
      </c>
      <c r="U53" s="12">
        <v>4454802</v>
      </c>
      <c r="V53" s="12">
        <v>83789865</v>
      </c>
      <c r="W53" s="12">
        <f t="shared" si="26"/>
        <v>1857482.5486504184</v>
      </c>
      <c r="X53" s="12">
        <f t="shared" si="27"/>
        <v>141369.78194447295</v>
      </c>
      <c r="Y53" s="12">
        <f t="shared" si="28"/>
        <v>112239.04205228684</v>
      </c>
      <c r="Z53" s="12"/>
      <c r="AA53">
        <v>2072</v>
      </c>
      <c r="AB53" s="12">
        <v>83789865</v>
      </c>
      <c r="AC53" s="15">
        <f t="shared" si="17"/>
        <v>5.3627248738292277E-2</v>
      </c>
      <c r="AD53" s="12">
        <v>10634867</v>
      </c>
      <c r="AE53" s="12">
        <f t="shared" si="29"/>
        <v>267946.20376696374</v>
      </c>
      <c r="AF53" s="12">
        <f t="shared" si="12"/>
        <v>10634867.48076923</v>
      </c>
      <c r="AG53" s="12">
        <v>85862</v>
      </c>
      <c r="AH53" s="12">
        <f t="shared" si="30"/>
        <v>2163.2989813449512</v>
      </c>
      <c r="AI53" s="15">
        <f t="shared" si="31"/>
        <v>2.9685514777741885E-3</v>
      </c>
      <c r="AJ53" s="15">
        <f t="shared" si="13"/>
        <v>1.024730138901644E-3</v>
      </c>
      <c r="AK53" s="12">
        <v>11233</v>
      </c>
      <c r="AL53" s="12">
        <f t="shared" si="32"/>
        <v>283.01620574232885</v>
      </c>
      <c r="AM53" s="12">
        <v>94521827</v>
      </c>
      <c r="AN53" s="15">
        <f t="shared" si="18"/>
        <v>5.358377586359131E-2</v>
      </c>
      <c r="AP53">
        <v>2072</v>
      </c>
      <c r="AQ53" s="12">
        <v>29190542</v>
      </c>
      <c r="AR53" s="12">
        <v>94521827</v>
      </c>
      <c r="AS53" s="12">
        <v>-65331285</v>
      </c>
      <c r="AT53" s="12">
        <v>0</v>
      </c>
      <c r="AU53" s="12">
        <f t="shared" si="19"/>
        <v>-53252548.490400016</v>
      </c>
      <c r="AV53" s="15">
        <f t="shared" si="20"/>
        <v>3.5000000000000003E-2</v>
      </c>
      <c r="AW53" s="12">
        <v>-65331285</v>
      </c>
      <c r="AX53" s="12">
        <v>-762354171</v>
      </c>
      <c r="AY53" s="17">
        <f t="shared" si="14"/>
        <v>-8.0653770160409621</v>
      </c>
      <c r="AZ53" s="18">
        <f t="shared" si="21"/>
        <v>2.2524361955044078E-2</v>
      </c>
    </row>
    <row r="54" spans="1:52">
      <c r="A54">
        <v>2073</v>
      </c>
      <c r="B54" s="12">
        <v>251353334</v>
      </c>
      <c r="C54" s="15">
        <f t="shared" si="15"/>
        <v>5.6746367465202452E-2</v>
      </c>
      <c r="D54" s="12">
        <v>30565141</v>
      </c>
      <c r="E54" s="15">
        <v>0.1216</v>
      </c>
      <c r="F54" s="12">
        <f t="shared" si="22"/>
        <v>30564565.4144</v>
      </c>
      <c r="G54" s="12">
        <v>174053</v>
      </c>
      <c r="H54" s="12">
        <v>97034</v>
      </c>
      <c r="I54" s="12">
        <v>30836228</v>
      </c>
      <c r="J54" s="12">
        <f t="shared" si="23"/>
        <v>715431.83267840161</v>
      </c>
      <c r="K54" s="12">
        <f t="shared" si="24"/>
        <v>5883374.671605356</v>
      </c>
      <c r="L54" s="12">
        <f t="shared" si="25"/>
        <v>6345.2764449962742</v>
      </c>
      <c r="M54" s="15">
        <f t="shared" si="16"/>
        <v>5.6377370451017983E-2</v>
      </c>
      <c r="N54" s="15"/>
      <c r="O54" s="15"/>
      <c r="P54" s="15"/>
      <c r="Q54" s="12"/>
      <c r="R54">
        <v>2073</v>
      </c>
      <c r="S54" s="12">
        <v>77581527</v>
      </c>
      <c r="T54" s="12">
        <v>5921808</v>
      </c>
      <c r="U54" s="12">
        <v>4708276</v>
      </c>
      <c r="V54" s="12">
        <v>88211611</v>
      </c>
      <c r="W54" s="12">
        <f t="shared" si="26"/>
        <v>1815934.5001418085</v>
      </c>
      <c r="X54" s="12">
        <f t="shared" si="27"/>
        <v>138610.51549572829</v>
      </c>
      <c r="Y54" s="12">
        <f t="shared" si="28"/>
        <v>110205.62697341177</v>
      </c>
      <c r="Z54" s="12"/>
      <c r="AA54">
        <v>2073</v>
      </c>
      <c r="AB54" s="12">
        <v>88211611</v>
      </c>
      <c r="AC54" s="15">
        <f t="shared" si="17"/>
        <v>5.2771847764643054E-2</v>
      </c>
      <c r="AD54" s="12">
        <v>11196089</v>
      </c>
      <c r="AE54" s="12">
        <f t="shared" si="29"/>
        <v>262064.50256848129</v>
      </c>
      <c r="AF54" s="12">
        <f t="shared" si="12"/>
        <v>11196089.088461539</v>
      </c>
      <c r="AG54" s="12">
        <v>86977</v>
      </c>
      <c r="AH54" s="12">
        <f t="shared" si="30"/>
        <v>2035.8523623650005</v>
      </c>
      <c r="AI54" s="15">
        <f t="shared" si="31"/>
        <v>2.8456273111908759E-3</v>
      </c>
      <c r="AJ54" s="15">
        <f t="shared" si="13"/>
        <v>9.8600398534836871E-4</v>
      </c>
      <c r="AK54" s="12">
        <v>11358</v>
      </c>
      <c r="AL54" s="12">
        <f t="shared" si="32"/>
        <v>265.85431932282876</v>
      </c>
      <c r="AM54" s="12">
        <v>99506036</v>
      </c>
      <c r="AN54" s="15">
        <f t="shared" si="18"/>
        <v>5.2730772967390926E-2</v>
      </c>
      <c r="AP54">
        <v>2073</v>
      </c>
      <c r="AQ54" s="12">
        <v>30836228</v>
      </c>
      <c r="AR54" s="12">
        <v>99506036</v>
      </c>
      <c r="AS54" s="12">
        <v>-68669808</v>
      </c>
      <c r="AT54" s="12">
        <v>0</v>
      </c>
      <c r="AU54" s="12">
        <f t="shared" si="19"/>
        <v>-58243858.664400019</v>
      </c>
      <c r="AV54" s="15">
        <f t="shared" si="20"/>
        <v>3.5000000000000003E-2</v>
      </c>
      <c r="AW54" s="12">
        <v>-68669808</v>
      </c>
      <c r="AX54" s="12">
        <v>-831023979</v>
      </c>
      <c r="AY54" s="17">
        <f t="shared" si="14"/>
        <v>-8.3514931596712376</v>
      </c>
      <c r="AZ54" s="18">
        <f t="shared" si="21"/>
        <v>2.0925642841921291E-2</v>
      </c>
    </row>
    <row r="55" spans="1:52">
      <c r="A55">
        <v>2074</v>
      </c>
      <c r="B55" s="12">
        <v>266068631</v>
      </c>
      <c r="C55" s="15">
        <f t="shared" si="15"/>
        <v>5.8544268205330319E-2</v>
      </c>
      <c r="D55" s="12">
        <v>32354510</v>
      </c>
      <c r="E55" s="15">
        <v>0.1216</v>
      </c>
      <c r="F55" s="12">
        <f t="shared" si="22"/>
        <v>32353945.529599998</v>
      </c>
      <c r="G55" s="12">
        <v>176885</v>
      </c>
      <c r="H55" s="12">
        <v>98616</v>
      </c>
      <c r="I55" s="12">
        <v>32630011</v>
      </c>
      <c r="J55" s="12">
        <f t="shared" si="23"/>
        <v>703563.00339840516</v>
      </c>
      <c r="K55" s="12">
        <f t="shared" si="24"/>
        <v>5785779.0192607464</v>
      </c>
      <c r="L55" s="12">
        <f t="shared" si="25"/>
        <v>5990.8900180921919</v>
      </c>
      <c r="M55" s="15">
        <f t="shared" si="16"/>
        <v>5.8171284762844611E-2</v>
      </c>
      <c r="N55" s="15"/>
      <c r="O55" s="15"/>
      <c r="P55" s="15"/>
      <c r="Q55" s="12"/>
      <c r="R55">
        <v>2074</v>
      </c>
      <c r="S55" s="12">
        <v>81535584</v>
      </c>
      <c r="T55" s="12">
        <v>6246206</v>
      </c>
      <c r="U55" s="12">
        <v>4969658</v>
      </c>
      <c r="V55" s="12">
        <v>92751448</v>
      </c>
      <c r="W55" s="12">
        <f t="shared" si="26"/>
        <v>1773027.0173426501</v>
      </c>
      <c r="X55" s="12">
        <f t="shared" si="27"/>
        <v>135826.48765829366</v>
      </c>
      <c r="Y55" s="12">
        <f t="shared" si="28"/>
        <v>108067.39178998265</v>
      </c>
      <c r="Z55" s="12"/>
      <c r="AA55">
        <v>2074</v>
      </c>
      <c r="AB55" s="12">
        <v>92751448</v>
      </c>
      <c r="AC55" s="15">
        <f t="shared" si="17"/>
        <v>5.1465299732480707E-2</v>
      </c>
      <c r="AD55" s="12">
        <v>11772299</v>
      </c>
      <c r="AE55" s="12">
        <f t="shared" si="29"/>
        <v>255993.80245115879</v>
      </c>
      <c r="AF55" s="12">
        <f t="shared" si="12"/>
        <v>11772299.16923077</v>
      </c>
      <c r="AG55" s="12">
        <v>88093</v>
      </c>
      <c r="AH55" s="12">
        <f t="shared" si="30"/>
        <v>1915.6209028780131</v>
      </c>
      <c r="AI55" s="15">
        <f t="shared" si="31"/>
        <v>2.7227425171946662E-3</v>
      </c>
      <c r="AJ55" s="15">
        <f t="shared" si="13"/>
        <v>9.4977492965931916E-4</v>
      </c>
      <c r="AK55" s="12">
        <v>11483</v>
      </c>
      <c r="AL55" s="12">
        <f t="shared" si="32"/>
        <v>249.70286887435125</v>
      </c>
      <c r="AM55" s="12">
        <v>104623324</v>
      </c>
      <c r="AN55" s="15">
        <f t="shared" si="18"/>
        <v>5.1426910423805872E-2</v>
      </c>
      <c r="AP55">
        <v>2074</v>
      </c>
      <c r="AQ55" s="12">
        <v>32630011</v>
      </c>
      <c r="AR55" s="12">
        <v>104623324</v>
      </c>
      <c r="AS55" s="12">
        <v>-71993313</v>
      </c>
      <c r="AT55" s="12">
        <v>0</v>
      </c>
      <c r="AU55" s="12">
        <f t="shared" si="19"/>
        <v>-63490231.995600022</v>
      </c>
      <c r="AV55" s="15">
        <f t="shared" si="20"/>
        <v>3.5000000000000003E-2</v>
      </c>
      <c r="AW55" s="12">
        <v>-71993313</v>
      </c>
      <c r="AX55" s="12">
        <v>-903017292</v>
      </c>
      <c r="AY55" s="17">
        <f t="shared" si="14"/>
        <v>-8.6311279117838016</v>
      </c>
      <c r="AZ55" s="18">
        <f t="shared" si="21"/>
        <v>1.9440396545820599E-2</v>
      </c>
    </row>
    <row r="56" spans="1:52">
      <c r="A56">
        <v>2075</v>
      </c>
      <c r="B56" s="12">
        <v>281736555</v>
      </c>
      <c r="C56" s="15">
        <f t="shared" si="15"/>
        <v>5.8886776472345526E-2</v>
      </c>
      <c r="D56" s="12">
        <v>34259711</v>
      </c>
      <c r="E56" s="15">
        <v>0.1216</v>
      </c>
      <c r="F56" s="12">
        <f t="shared" si="22"/>
        <v>34259165.088</v>
      </c>
      <c r="G56" s="12">
        <v>179718</v>
      </c>
      <c r="H56" s="12">
        <v>100199</v>
      </c>
      <c r="I56" s="12">
        <v>34539627</v>
      </c>
      <c r="J56" s="12">
        <f t="shared" si="23"/>
        <v>692114.85910280002</v>
      </c>
      <c r="K56" s="12">
        <f t="shared" si="24"/>
        <v>5691643.3436327949</v>
      </c>
      <c r="L56" s="12">
        <f t="shared" si="25"/>
        <v>5654.8846840966771</v>
      </c>
      <c r="M56" s="15">
        <f t="shared" si="16"/>
        <v>5.8523302367259333E-2</v>
      </c>
      <c r="N56" s="15"/>
      <c r="O56" s="15"/>
      <c r="P56" s="15"/>
      <c r="Q56" s="12"/>
      <c r="R56">
        <v>2075</v>
      </c>
      <c r="S56" s="12">
        <v>85552234</v>
      </c>
      <c r="T56" s="12">
        <v>6585317</v>
      </c>
      <c r="U56" s="12">
        <v>5237547</v>
      </c>
      <c r="V56" s="12">
        <v>97375099</v>
      </c>
      <c r="W56" s="12">
        <f t="shared" si="26"/>
        <v>1728326.6744672707</v>
      </c>
      <c r="X56" s="12">
        <f t="shared" si="27"/>
        <v>133036.60814892084</v>
      </c>
      <c r="Y56" s="12">
        <f t="shared" si="28"/>
        <v>105808.9516268626</v>
      </c>
      <c r="Z56" s="12"/>
      <c r="AA56">
        <v>2075</v>
      </c>
      <c r="AB56" s="12">
        <v>97375099</v>
      </c>
      <c r="AC56" s="15">
        <f t="shared" si="17"/>
        <v>4.9849906386367104E-2</v>
      </c>
      <c r="AD56" s="12">
        <v>12359147</v>
      </c>
      <c r="AE56" s="12">
        <f t="shared" si="29"/>
        <v>249679.55171997199</v>
      </c>
      <c r="AF56" s="12">
        <f t="shared" si="12"/>
        <v>12359147.180769233</v>
      </c>
      <c r="AG56" s="12">
        <v>89209</v>
      </c>
      <c r="AH56" s="12">
        <f t="shared" si="30"/>
        <v>1802.2006801429727</v>
      </c>
      <c r="AI56" s="15">
        <f t="shared" si="31"/>
        <v>2.6039040434404129E-3</v>
      </c>
      <c r="AJ56" s="15">
        <f t="shared" si="13"/>
        <v>9.1613770785485928E-4</v>
      </c>
      <c r="AK56" s="12">
        <v>11608</v>
      </c>
      <c r="AL56" s="12">
        <f t="shared" si="32"/>
        <v>234.50487613469076</v>
      </c>
      <c r="AM56" s="12">
        <v>109835063</v>
      </c>
      <c r="AN56" s="15">
        <f t="shared" si="18"/>
        <v>4.9814312915540615E-2</v>
      </c>
      <c r="AP56">
        <v>2075</v>
      </c>
      <c r="AQ56" s="12">
        <v>34539627</v>
      </c>
      <c r="AR56" s="12">
        <v>109835063</v>
      </c>
      <c r="AS56" s="12">
        <v>-75295436</v>
      </c>
      <c r="AT56" s="12">
        <v>0</v>
      </c>
      <c r="AU56" s="12">
        <f t="shared" si="19"/>
        <v>-68990521.108800024</v>
      </c>
      <c r="AV56" s="15">
        <f t="shared" si="20"/>
        <v>3.5000000000000003E-2</v>
      </c>
      <c r="AW56" s="12">
        <v>-75295436</v>
      </c>
      <c r="AX56" s="12">
        <v>-978312728</v>
      </c>
      <c r="AY56" s="17">
        <f t="shared" si="14"/>
        <v>-8.9071076328330605</v>
      </c>
      <c r="AZ56" s="18">
        <f t="shared" si="21"/>
        <v>1.806056906895262E-2</v>
      </c>
    </row>
    <row r="57" spans="1:52">
      <c r="A57">
        <v>2076</v>
      </c>
      <c r="B57" s="12">
        <v>298439268</v>
      </c>
      <c r="C57" s="15">
        <f t="shared" si="15"/>
        <v>5.9284862768340441E-2</v>
      </c>
      <c r="D57" s="12">
        <v>36290742</v>
      </c>
      <c r="E57" s="15">
        <v>0.1216</v>
      </c>
      <c r="F57" s="12">
        <f t="shared" si="22"/>
        <v>36290214.988799997</v>
      </c>
      <c r="G57" s="12">
        <v>182550</v>
      </c>
      <c r="H57" s="12">
        <v>101781</v>
      </c>
      <c r="I57" s="12">
        <v>36575074</v>
      </c>
      <c r="J57" s="12">
        <f t="shared" si="23"/>
        <v>681109.02813680703</v>
      </c>
      <c r="K57" s="12">
        <f t="shared" si="24"/>
        <v>5601144.2197941309</v>
      </c>
      <c r="L57" s="12">
        <f t="shared" si="25"/>
        <v>5336.3585423292388</v>
      </c>
      <c r="M57" s="15">
        <f t="shared" si="16"/>
        <v>5.8930775367087795E-2</v>
      </c>
      <c r="N57" s="15"/>
      <c r="O57" s="15"/>
      <c r="P57" s="15"/>
      <c r="Q57" s="12"/>
      <c r="R57">
        <v>2076</v>
      </c>
      <c r="S57" s="12">
        <v>89614466</v>
      </c>
      <c r="T57" s="12">
        <v>6940082</v>
      </c>
      <c r="U57" s="12">
        <v>5511481</v>
      </c>
      <c r="V57" s="12">
        <v>102066029</v>
      </c>
      <c r="W57" s="12">
        <f t="shared" si="26"/>
        <v>1681895.1192637212</v>
      </c>
      <c r="X57" s="12">
        <f t="shared" si="27"/>
        <v>130252.29702412114</v>
      </c>
      <c r="Y57" s="12">
        <f t="shared" si="28"/>
        <v>103440.14094571221</v>
      </c>
      <c r="Z57" s="12"/>
      <c r="AA57">
        <v>2076</v>
      </c>
      <c r="AB57" s="12">
        <v>102066029</v>
      </c>
      <c r="AC57" s="15">
        <f t="shared" si="17"/>
        <v>4.8173814950370319E-2</v>
      </c>
      <c r="AD57" s="12">
        <v>12954534</v>
      </c>
      <c r="AE57" s="12">
        <f t="shared" si="29"/>
        <v>243132.25843398913</v>
      </c>
      <c r="AF57" s="12">
        <f t="shared" si="12"/>
        <v>12954534.450000001</v>
      </c>
      <c r="AG57" s="12">
        <v>90325</v>
      </c>
      <c r="AH57" s="12">
        <f t="shared" si="30"/>
        <v>1695.2305071761027</v>
      </c>
      <c r="AI57" s="15">
        <f t="shared" si="31"/>
        <v>2.4889267901989989E-3</v>
      </c>
      <c r="AJ57" s="15">
        <f t="shared" si="13"/>
        <v>8.8496633880015064E-4</v>
      </c>
      <c r="AK57" s="12">
        <v>11733</v>
      </c>
      <c r="AL57" s="12">
        <f t="shared" si="32"/>
        <v>220.20636081591158</v>
      </c>
      <c r="AM57" s="12">
        <v>115122621</v>
      </c>
      <c r="AN57" s="15">
        <f t="shared" si="18"/>
        <v>4.8140892858594686E-2</v>
      </c>
      <c r="AP57">
        <v>2076</v>
      </c>
      <c r="AQ57" s="12">
        <v>36575074</v>
      </c>
      <c r="AR57" s="12">
        <v>115122621</v>
      </c>
      <c r="AS57" s="12">
        <v>-78547548</v>
      </c>
      <c r="AT57" s="12">
        <v>0</v>
      </c>
      <c r="AU57" s="12">
        <f t="shared" si="19"/>
        <v>-74743092.419200018</v>
      </c>
      <c r="AV57" s="15">
        <f t="shared" si="20"/>
        <v>3.5000000000000003E-2</v>
      </c>
      <c r="AW57" s="12">
        <v>-78547548</v>
      </c>
      <c r="AX57" s="12">
        <v>-1056860275</v>
      </c>
      <c r="AY57" s="17">
        <f t="shared" si="14"/>
        <v>-9.1803006726193281</v>
      </c>
      <c r="AZ57" s="18">
        <f t="shared" si="21"/>
        <v>1.6778678064801766E-2</v>
      </c>
    </row>
    <row r="58" spans="1:52">
      <c r="A58">
        <v>2077</v>
      </c>
      <c r="B58" s="12">
        <v>316285111</v>
      </c>
      <c r="C58" s="15">
        <f t="shared" si="15"/>
        <v>5.9797234859857662E-2</v>
      </c>
      <c r="D58" s="12">
        <v>38460781</v>
      </c>
      <c r="E58" s="15">
        <v>0.1216</v>
      </c>
      <c r="F58" s="12">
        <f t="shared" si="22"/>
        <v>38460269.497599997</v>
      </c>
      <c r="G58" s="12">
        <v>185383</v>
      </c>
      <c r="H58" s="12">
        <v>103364</v>
      </c>
      <c r="I58" s="12">
        <v>38749528</v>
      </c>
      <c r="J58" s="12">
        <f t="shared" si="23"/>
        <v>670602.54750223283</v>
      </c>
      <c r="K58" s="12">
        <f t="shared" si="24"/>
        <v>5514750.2380054761</v>
      </c>
      <c r="L58" s="12">
        <f t="shared" si="25"/>
        <v>5034.5954696974886</v>
      </c>
      <c r="M58" s="15">
        <f t="shared" si="16"/>
        <v>5.9451800425612156E-2</v>
      </c>
      <c r="N58" s="15"/>
      <c r="O58" s="15"/>
      <c r="P58" s="15"/>
      <c r="Q58" s="12"/>
      <c r="R58">
        <v>2077</v>
      </c>
      <c r="S58" s="12">
        <v>93754170</v>
      </c>
      <c r="T58" s="12">
        <v>7311010</v>
      </c>
      <c r="U58" s="12">
        <v>5790350</v>
      </c>
      <c r="V58" s="12">
        <v>106855529</v>
      </c>
      <c r="W58" s="12">
        <f t="shared" si="26"/>
        <v>1634698.6100193185</v>
      </c>
      <c r="X58" s="12">
        <f t="shared" si="27"/>
        <v>127474.84069068436</v>
      </c>
      <c r="Y58" s="12">
        <f t="shared" si="28"/>
        <v>100960.59830219137</v>
      </c>
      <c r="Z58" s="12"/>
      <c r="AA58">
        <v>2077</v>
      </c>
      <c r="AB58" s="12">
        <v>106855529</v>
      </c>
      <c r="AC58" s="15">
        <f t="shared" si="17"/>
        <v>4.6925505449026517E-2</v>
      </c>
      <c r="AD58" s="12">
        <v>13562433</v>
      </c>
      <c r="AE58" s="12">
        <f t="shared" si="29"/>
        <v>236474.71225632029</v>
      </c>
      <c r="AF58" s="12">
        <f t="shared" si="12"/>
        <v>13562432.526923079</v>
      </c>
      <c r="AG58" s="12">
        <v>91441</v>
      </c>
      <c r="AH58" s="12">
        <f t="shared" si="30"/>
        <v>1594.3661556470129</v>
      </c>
      <c r="AI58" s="15">
        <f t="shared" si="31"/>
        <v>2.3775128227375309E-3</v>
      </c>
      <c r="AJ58" s="15">
        <f t="shared" si="13"/>
        <v>8.5574420767689052E-4</v>
      </c>
      <c r="AK58" s="12">
        <v>11858</v>
      </c>
      <c r="AL58" s="12">
        <f t="shared" si="32"/>
        <v>206.75620207196201</v>
      </c>
      <c r="AM58" s="12">
        <v>120521260</v>
      </c>
      <c r="AN58" s="15">
        <f t="shared" si="18"/>
        <v>4.6894684581581858E-2</v>
      </c>
      <c r="AP58">
        <v>2077</v>
      </c>
      <c r="AQ58" s="12">
        <v>38749528</v>
      </c>
      <c r="AR58" s="12">
        <v>120521260</v>
      </c>
      <c r="AS58" s="12">
        <v>-81771733</v>
      </c>
      <c r="AT58" s="12">
        <v>0</v>
      </c>
      <c r="AU58" s="12">
        <f t="shared" si="19"/>
        <v>-80744125.01000002</v>
      </c>
      <c r="AV58" s="15">
        <f t="shared" si="20"/>
        <v>3.5000000000000003E-2</v>
      </c>
      <c r="AW58" s="12">
        <v>-81771733</v>
      </c>
      <c r="AX58" s="12">
        <v>-1138632008</v>
      </c>
      <c r="AY58" s="17">
        <f t="shared" si="14"/>
        <v>-9.447561434389252</v>
      </c>
      <c r="AZ58" s="18">
        <f t="shared" si="21"/>
        <v>1.558777226384408E-2</v>
      </c>
    </row>
    <row r="59" spans="1:52">
      <c r="A59">
        <v>2078</v>
      </c>
      <c r="B59" s="12">
        <v>335318317</v>
      </c>
      <c r="C59" s="15">
        <f t="shared" si="15"/>
        <v>6.0177369525307833E-2</v>
      </c>
      <c r="D59" s="12">
        <v>40775209</v>
      </c>
      <c r="E59" s="15">
        <v>0.1216</v>
      </c>
      <c r="F59" s="12">
        <f t="shared" si="22"/>
        <v>40774707.347199999</v>
      </c>
      <c r="G59" s="12">
        <v>188215</v>
      </c>
      <c r="H59" s="12">
        <v>104946</v>
      </c>
      <c r="I59" s="12">
        <v>41068370</v>
      </c>
      <c r="J59" s="12">
        <f t="shared" si="23"/>
        <v>660495.10997272411</v>
      </c>
      <c r="K59" s="12">
        <f t="shared" si="24"/>
        <v>5431636.3813802591</v>
      </c>
      <c r="L59" s="12">
        <f t="shared" si="25"/>
        <v>4748.7532665918097</v>
      </c>
      <c r="M59" s="15">
        <f t="shared" si="16"/>
        <v>5.9841812782855053E-2</v>
      </c>
      <c r="N59" s="15"/>
      <c r="O59" s="15"/>
      <c r="P59" s="15"/>
      <c r="Q59" s="12"/>
      <c r="R59">
        <v>2078</v>
      </c>
      <c r="S59" s="12">
        <v>98011354</v>
      </c>
      <c r="T59" s="12">
        <v>7699164</v>
      </c>
      <c r="U59" s="12">
        <v>6074586</v>
      </c>
      <c r="V59" s="12">
        <v>111785104</v>
      </c>
      <c r="W59" s="12">
        <f t="shared" si="26"/>
        <v>1587631.8387186094</v>
      </c>
      <c r="X59" s="12">
        <f t="shared" si="27"/>
        <v>124714.50907530697</v>
      </c>
      <c r="Y59" s="12">
        <f t="shared" si="28"/>
        <v>98398.866529630061</v>
      </c>
      <c r="Z59" s="12"/>
      <c r="AA59">
        <v>2078</v>
      </c>
      <c r="AB59" s="12">
        <v>111785104</v>
      </c>
      <c r="AC59" s="15">
        <f t="shared" si="17"/>
        <v>4.6133083108876871E-2</v>
      </c>
      <c r="AD59" s="12">
        <v>14188109</v>
      </c>
      <c r="AE59" s="12">
        <f t="shared" si="29"/>
        <v>229825.34839392229</v>
      </c>
      <c r="AF59" s="12">
        <f t="shared" si="12"/>
        <v>14188109.353846155</v>
      </c>
      <c r="AG59" s="12">
        <v>92556</v>
      </c>
      <c r="AH59" s="12">
        <f t="shared" si="30"/>
        <v>1499.2635696517325</v>
      </c>
      <c r="AI59" s="15">
        <f t="shared" si="31"/>
        <v>2.2699086594504029E-3</v>
      </c>
      <c r="AJ59" s="15">
        <f t="shared" si="13"/>
        <v>8.2798151710803975E-4</v>
      </c>
      <c r="AK59" s="12">
        <v>11983</v>
      </c>
      <c r="AL59" s="12">
        <f t="shared" si="32"/>
        <v>194.10600452846612</v>
      </c>
      <c r="AM59" s="12">
        <v>126077752</v>
      </c>
      <c r="AN59" s="15">
        <f t="shared" si="18"/>
        <v>4.6103832635005615E-2</v>
      </c>
      <c r="AP59">
        <v>2078</v>
      </c>
      <c r="AQ59" s="12">
        <v>41068370</v>
      </c>
      <c r="AR59" s="12">
        <v>126077752</v>
      </c>
      <c r="AS59" s="12">
        <v>-85009382</v>
      </c>
      <c r="AT59" s="12">
        <v>0</v>
      </c>
      <c r="AU59" s="12">
        <f t="shared" si="19"/>
        <v>-86991485.411200032</v>
      </c>
      <c r="AV59" s="15">
        <f t="shared" si="20"/>
        <v>3.5000000000000003E-2</v>
      </c>
      <c r="AW59" s="12">
        <v>-85009382</v>
      </c>
      <c r="AX59" s="12">
        <v>-1223641390</v>
      </c>
      <c r="AY59" s="17">
        <f t="shared" si="14"/>
        <v>-9.7054505698991207</v>
      </c>
      <c r="AZ59" s="18">
        <f t="shared" si="21"/>
        <v>1.4481393779119361E-2</v>
      </c>
    </row>
    <row r="60" spans="1:52">
      <c r="A60">
        <v>2079</v>
      </c>
      <c r="B60" s="12">
        <v>355716127</v>
      </c>
      <c r="C60" s="15">
        <f t="shared" si="15"/>
        <v>6.0831183284270063E-2</v>
      </c>
      <c r="D60" s="12">
        <v>43255571</v>
      </c>
      <c r="E60" s="15">
        <v>0.1216</v>
      </c>
      <c r="F60" s="12">
        <f t="shared" si="22"/>
        <v>43255081.043200001</v>
      </c>
      <c r="G60" s="12">
        <v>191048</v>
      </c>
      <c r="H60" s="12">
        <v>106529</v>
      </c>
      <c r="I60" s="12">
        <v>43553148</v>
      </c>
      <c r="J60" s="12">
        <f t="shared" si="23"/>
        <v>650941.21636453294</v>
      </c>
      <c r="K60" s="12">
        <f t="shared" si="24"/>
        <v>5353074.3679203922</v>
      </c>
      <c r="L60" s="12">
        <f t="shared" si="25"/>
        <v>4478.1546021461281</v>
      </c>
      <c r="M60" s="15">
        <f t="shared" si="16"/>
        <v>6.0503448274182858E-2</v>
      </c>
      <c r="N60" s="15"/>
      <c r="O60" s="15"/>
      <c r="P60" s="15"/>
      <c r="Q60" s="12"/>
      <c r="R60">
        <v>2079</v>
      </c>
      <c r="S60" s="12">
        <v>102411726</v>
      </c>
      <c r="T60" s="12">
        <v>8106185</v>
      </c>
      <c r="U60" s="12">
        <v>6365282</v>
      </c>
      <c r="V60" s="12">
        <v>116883194</v>
      </c>
      <c r="W60" s="12">
        <f t="shared" si="26"/>
        <v>1541165.9573845703</v>
      </c>
      <c r="X60" s="12">
        <f t="shared" si="27"/>
        <v>121987.75329947514</v>
      </c>
      <c r="Y60" s="12">
        <f t="shared" si="28"/>
        <v>95789.38184825411</v>
      </c>
      <c r="Z60" s="12"/>
      <c r="AA60">
        <v>2079</v>
      </c>
      <c r="AB60" s="12">
        <v>116883194</v>
      </c>
      <c r="AC60" s="15">
        <f t="shared" si="17"/>
        <v>4.5606165916346031E-2</v>
      </c>
      <c r="AD60" s="12">
        <v>14835175</v>
      </c>
      <c r="AE60" s="12">
        <f t="shared" si="29"/>
        <v>223250.47701903436</v>
      </c>
      <c r="AF60" s="12">
        <f t="shared" si="12"/>
        <v>14835174.623076925</v>
      </c>
      <c r="AG60" s="12">
        <v>93672</v>
      </c>
      <c r="AH60" s="12">
        <f t="shared" si="30"/>
        <v>1409.6442194532242</v>
      </c>
      <c r="AI60" s="15">
        <f t="shared" si="31"/>
        <v>2.1655476470302517E-3</v>
      </c>
      <c r="AJ60" s="15">
        <f t="shared" si="13"/>
        <v>8.0141547124388136E-4</v>
      </c>
      <c r="AK60" s="12">
        <v>12107</v>
      </c>
      <c r="AL60" s="12">
        <f t="shared" si="32"/>
        <v>182.19492019942123</v>
      </c>
      <c r="AM60" s="12">
        <v>131824148</v>
      </c>
      <c r="AN60" s="15">
        <f t="shared" si="18"/>
        <v>4.5578192098475911E-2</v>
      </c>
      <c r="AP60">
        <v>2079</v>
      </c>
      <c r="AQ60" s="12">
        <v>43553148</v>
      </c>
      <c r="AR60" s="12">
        <v>131824148</v>
      </c>
      <c r="AS60" s="12">
        <v>-88271000</v>
      </c>
      <c r="AT60" s="12">
        <v>0</v>
      </c>
      <c r="AU60" s="12">
        <f t="shared" si="19"/>
        <v>-93486202.196000025</v>
      </c>
      <c r="AV60" s="15">
        <f t="shared" si="20"/>
        <v>3.5000000000000003E-2</v>
      </c>
      <c r="AW60" s="12">
        <v>-88271000</v>
      </c>
      <c r="AX60" s="12">
        <v>-1311912390</v>
      </c>
      <c r="AY60" s="17">
        <f t="shared" si="14"/>
        <v>-9.9519883868318271</v>
      </c>
      <c r="AZ60" s="18">
        <f t="shared" si="21"/>
        <v>1.3453543087253217E-2</v>
      </c>
    </row>
    <row r="61" spans="1:52">
      <c r="A61">
        <v>2080</v>
      </c>
      <c r="B61" s="12">
        <v>376903086</v>
      </c>
      <c r="C61" s="15">
        <f t="shared" si="15"/>
        <v>5.9561423820404968E-2</v>
      </c>
      <c r="D61" s="12">
        <v>45831907</v>
      </c>
      <c r="E61" s="15">
        <v>0.1216</v>
      </c>
      <c r="F61" s="12">
        <f t="shared" si="22"/>
        <v>45831415.257600002</v>
      </c>
      <c r="G61" s="12">
        <v>193880</v>
      </c>
      <c r="H61" s="12">
        <v>108111</v>
      </c>
      <c r="I61" s="12">
        <v>46133899</v>
      </c>
      <c r="J61" s="12">
        <f t="shared" si="23"/>
        <v>640757.88716628705</v>
      </c>
      <c r="K61" s="12">
        <f t="shared" si="24"/>
        <v>5269333.982804019</v>
      </c>
      <c r="L61" s="12">
        <f t="shared" si="25"/>
        <v>4222.0175368926766</v>
      </c>
      <c r="M61" s="15">
        <f t="shared" si="16"/>
        <v>5.9255211586542567E-2</v>
      </c>
      <c r="N61" s="15"/>
      <c r="O61" s="15"/>
      <c r="P61" s="15"/>
      <c r="Q61" s="12"/>
      <c r="R61">
        <v>2080</v>
      </c>
      <c r="S61" s="12">
        <v>106973604</v>
      </c>
      <c r="T61" s="12">
        <v>8533185</v>
      </c>
      <c r="U61" s="12">
        <v>6660966</v>
      </c>
      <c r="V61" s="12">
        <v>122167756</v>
      </c>
      <c r="W61" s="12">
        <f t="shared" si="26"/>
        <v>1495555.9340265524</v>
      </c>
      <c r="X61" s="12">
        <f t="shared" si="27"/>
        <v>119299.10730965338</v>
      </c>
      <c r="Y61" s="12">
        <f t="shared" si="28"/>
        <v>93124.348952935223</v>
      </c>
      <c r="Z61" s="12"/>
      <c r="AA61">
        <v>2080</v>
      </c>
      <c r="AB61" s="12">
        <v>122167756</v>
      </c>
      <c r="AC61" s="15">
        <f t="shared" si="17"/>
        <v>4.5212333947684646E-2</v>
      </c>
      <c r="AD61" s="12">
        <v>15505907</v>
      </c>
      <c r="AE61" s="12">
        <f t="shared" si="29"/>
        <v>216781.99442839989</v>
      </c>
      <c r="AF61" s="12">
        <f t="shared" si="12"/>
        <v>15505907.492307695</v>
      </c>
      <c r="AG61" s="12">
        <v>94788</v>
      </c>
      <c r="AH61" s="12">
        <f t="shared" si="30"/>
        <v>1325.19379149373</v>
      </c>
      <c r="AI61" s="15">
        <f t="shared" si="31"/>
        <v>2.0681661795133245E-3</v>
      </c>
      <c r="AJ61" s="15">
        <f t="shared" si="13"/>
        <v>7.7588394109489906E-4</v>
      </c>
      <c r="AK61" s="12">
        <v>12232</v>
      </c>
      <c r="AL61" s="12">
        <f t="shared" si="32"/>
        <v>171.01078678262337</v>
      </c>
      <c r="AM61" s="12">
        <v>137780683</v>
      </c>
      <c r="AN61" s="15">
        <f t="shared" si="18"/>
        <v>4.5185461771389601E-2</v>
      </c>
      <c r="AP61">
        <v>2080</v>
      </c>
      <c r="AQ61" s="12">
        <v>46133899</v>
      </c>
      <c r="AR61" s="12">
        <v>137780683</v>
      </c>
      <c r="AS61" s="12">
        <v>-91646784</v>
      </c>
      <c r="AT61" s="12">
        <v>0</v>
      </c>
      <c r="AU61" s="12">
        <f t="shared" si="19"/>
        <v>-100230106.59600003</v>
      </c>
      <c r="AV61" s="15">
        <f t="shared" si="20"/>
        <v>3.5000000000000003E-2</v>
      </c>
      <c r="AW61" s="12">
        <v>-91646784</v>
      </c>
      <c r="AX61" s="12">
        <v>-1403559174</v>
      </c>
      <c r="AY61" s="17">
        <f t="shared" si="14"/>
        <v>-10.186908232992284</v>
      </c>
      <c r="AZ61" s="18">
        <f t="shared" si="21"/>
        <v>1.2498646495032718E-2</v>
      </c>
    </row>
    <row r="62" spans="1:52">
      <c r="A62">
        <v>2081</v>
      </c>
      <c r="B62" s="12">
        <v>399289164</v>
      </c>
      <c r="C62" s="15">
        <f t="shared" si="15"/>
        <v>5.9394785639935055E-2</v>
      </c>
      <c r="D62" s="12">
        <v>48554107</v>
      </c>
      <c r="E62" s="15">
        <v>0.1216</v>
      </c>
      <c r="F62" s="12">
        <f t="shared" si="22"/>
        <v>48553562.342399999</v>
      </c>
      <c r="G62" s="12">
        <v>196713</v>
      </c>
      <c r="H62" s="12">
        <v>109694</v>
      </c>
      <c r="I62" s="12">
        <v>48860514</v>
      </c>
      <c r="J62" s="12">
        <f t="shared" si="23"/>
        <v>630635.35486582445</v>
      </c>
      <c r="K62" s="12">
        <f t="shared" si="24"/>
        <v>5186087.834613421</v>
      </c>
      <c r="L62" s="12">
        <f t="shared" si="25"/>
        <v>3979.7063341803951</v>
      </c>
      <c r="M62" s="15">
        <f t="shared" si="16"/>
        <v>5.910220161534574E-2</v>
      </c>
      <c r="N62" s="15"/>
      <c r="O62" s="15"/>
      <c r="P62" s="15"/>
      <c r="Q62" s="12"/>
      <c r="R62">
        <v>2081</v>
      </c>
      <c r="S62" s="12">
        <v>111736525</v>
      </c>
      <c r="T62" s="12">
        <v>8981646</v>
      </c>
      <c r="U62" s="12">
        <v>6961498</v>
      </c>
      <c r="V62" s="12">
        <v>127679670</v>
      </c>
      <c r="W62" s="12">
        <f t="shared" si="26"/>
        <v>1451267.615628253</v>
      </c>
      <c r="X62" s="12">
        <f t="shared" si="27"/>
        <v>116656.32142074434</v>
      </c>
      <c r="Y62" s="12">
        <f t="shared" si="28"/>
        <v>90418.03120027986</v>
      </c>
      <c r="Z62" s="12"/>
      <c r="AA62">
        <v>2081</v>
      </c>
      <c r="AB62" s="12">
        <v>127679670</v>
      </c>
      <c r="AC62" s="15">
        <f t="shared" si="17"/>
        <v>4.5117584053848026E-2</v>
      </c>
      <c r="AD62" s="12">
        <v>16205497</v>
      </c>
      <c r="AE62" s="12">
        <f t="shared" si="29"/>
        <v>210481.87234443531</v>
      </c>
      <c r="AF62" s="12">
        <f t="shared" si="12"/>
        <v>16205496.576923076</v>
      </c>
      <c r="AG62" s="12">
        <v>95904</v>
      </c>
      <c r="AH62" s="12">
        <f t="shared" si="30"/>
        <v>1245.6300158718195</v>
      </c>
      <c r="AI62" s="15">
        <f t="shared" si="31"/>
        <v>1.9751985141030397E-3</v>
      </c>
      <c r="AJ62" s="15">
        <f t="shared" si="13"/>
        <v>7.5112976090868655E-4</v>
      </c>
      <c r="AK62" s="12">
        <v>12357</v>
      </c>
      <c r="AL62" s="12">
        <f t="shared" si="32"/>
        <v>160.49643504054131</v>
      </c>
      <c r="AM62" s="12">
        <v>143993428</v>
      </c>
      <c r="AN62" s="15">
        <f t="shared" si="18"/>
        <v>4.5091553218675751E-2</v>
      </c>
      <c r="AP62">
        <v>2081</v>
      </c>
      <c r="AQ62" s="12">
        <v>48860514</v>
      </c>
      <c r="AR62" s="12">
        <v>143993428</v>
      </c>
      <c r="AS62" s="12">
        <v>-95132914</v>
      </c>
      <c r="AT62" s="12">
        <v>0</v>
      </c>
      <c r="AU62" s="12">
        <f t="shared" si="19"/>
        <v>-107231920.89360003</v>
      </c>
      <c r="AV62" s="15">
        <f t="shared" si="20"/>
        <v>3.5000000000000003E-2</v>
      </c>
      <c r="AW62" s="12">
        <v>-95132914</v>
      </c>
      <c r="AX62" s="12">
        <v>-1498692088</v>
      </c>
      <c r="AY62" s="17">
        <f t="shared" si="14"/>
        <v>-10.408058956690718</v>
      </c>
      <c r="AZ62" s="18">
        <f t="shared" si="21"/>
        <v>1.1611525915117724E-2</v>
      </c>
    </row>
    <row r="63" spans="1:52">
      <c r="A63">
        <v>2082</v>
      </c>
      <c r="B63" s="12">
        <v>423361712</v>
      </c>
      <c r="C63" s="15">
        <f t="shared" si="15"/>
        <v>6.0288508104868077E-2</v>
      </c>
      <c r="D63" s="12">
        <v>51481368</v>
      </c>
      <c r="E63" s="15">
        <v>0.1216</v>
      </c>
      <c r="F63" s="12">
        <f t="shared" si="22"/>
        <v>51480784.179200001</v>
      </c>
      <c r="G63" s="12">
        <v>199546</v>
      </c>
      <c r="H63" s="12">
        <v>111276</v>
      </c>
      <c r="I63" s="12">
        <v>51792190</v>
      </c>
      <c r="J63" s="12">
        <f t="shared" si="23"/>
        <v>621196.11830242479</v>
      </c>
      <c r="K63" s="12">
        <f t="shared" si="24"/>
        <v>5108462.776907349</v>
      </c>
      <c r="L63" s="12">
        <f t="shared" si="25"/>
        <v>3750.5106679176879</v>
      </c>
      <c r="M63" s="15">
        <f t="shared" si="16"/>
        <v>6.0000924263711175E-2</v>
      </c>
      <c r="N63" s="15"/>
      <c r="O63" s="15"/>
      <c r="P63" s="15"/>
      <c r="Q63" s="12"/>
      <c r="R63">
        <v>2082</v>
      </c>
      <c r="S63" s="12">
        <v>116762626</v>
      </c>
      <c r="T63" s="12">
        <v>9453376</v>
      </c>
      <c r="U63" s="12">
        <v>7267813</v>
      </c>
      <c r="V63" s="12">
        <v>133483815</v>
      </c>
      <c r="W63" s="12">
        <f t="shared" si="26"/>
        <v>1408907.588353087</v>
      </c>
      <c r="X63" s="12">
        <f t="shared" si="27"/>
        <v>114068.46212892601</v>
      </c>
      <c r="Y63" s="12">
        <f t="shared" si="28"/>
        <v>87696.527880686874</v>
      </c>
      <c r="Z63" s="12"/>
      <c r="AA63">
        <v>2082</v>
      </c>
      <c r="AB63" s="12">
        <v>133483815</v>
      </c>
      <c r="AC63" s="15">
        <f t="shared" si="17"/>
        <v>4.5458646627141164E-2</v>
      </c>
      <c r="AD63" s="12">
        <v>16942177</v>
      </c>
      <c r="AE63" s="12">
        <f t="shared" si="29"/>
        <v>204431.52536258596</v>
      </c>
      <c r="AF63" s="12">
        <f t="shared" si="12"/>
        <v>16942176.519230768</v>
      </c>
      <c r="AG63" s="12">
        <v>97020</v>
      </c>
      <c r="AH63" s="12">
        <f t="shared" si="30"/>
        <v>1170.6846523134595</v>
      </c>
      <c r="AI63" s="15">
        <f t="shared" si="31"/>
        <v>1.8845653052576225E-3</v>
      </c>
      <c r="AJ63" s="15">
        <f t="shared" si="13"/>
        <v>7.2682969092545044E-4</v>
      </c>
      <c r="AK63" s="12">
        <v>12482</v>
      </c>
      <c r="AL63" s="12">
        <f t="shared" si="32"/>
        <v>150.61312956273554</v>
      </c>
      <c r="AM63" s="12">
        <v>150535494</v>
      </c>
      <c r="AN63" s="15">
        <f t="shared" si="18"/>
        <v>4.5433087404516792E-2</v>
      </c>
      <c r="AP63">
        <v>2082</v>
      </c>
      <c r="AQ63" s="12">
        <v>51792190</v>
      </c>
      <c r="AR63" s="12">
        <v>150535494</v>
      </c>
      <c r="AS63" s="12">
        <v>-98743304</v>
      </c>
      <c r="AT63" s="12">
        <v>0</v>
      </c>
      <c r="AU63" s="12">
        <f t="shared" si="19"/>
        <v>-114500075.52320004</v>
      </c>
      <c r="AV63" s="15">
        <f t="shared" si="20"/>
        <v>3.5000000000000003E-2</v>
      </c>
      <c r="AW63" s="12">
        <v>-98743304</v>
      </c>
      <c r="AX63" s="12">
        <v>-1597435392</v>
      </c>
      <c r="AY63" s="17">
        <f t="shared" si="14"/>
        <v>-10.611685985499207</v>
      </c>
      <c r="AZ63" s="18">
        <f t="shared" si="21"/>
        <v>1.0787370786991568E-2</v>
      </c>
    </row>
    <row r="64" spans="1:52">
      <c r="A64">
        <v>2083</v>
      </c>
      <c r="B64" s="12">
        <v>448642286</v>
      </c>
      <c r="C64" s="15">
        <f t="shared" si="15"/>
        <v>5.9713888345198196E-2</v>
      </c>
      <c r="D64" s="12">
        <v>54555512</v>
      </c>
      <c r="E64" s="15">
        <v>0.1216</v>
      </c>
      <c r="F64" s="12">
        <f t="shared" si="22"/>
        <v>54554901.977600001</v>
      </c>
      <c r="G64" s="12">
        <v>202378</v>
      </c>
      <c r="H64" s="12">
        <v>112859</v>
      </c>
      <c r="I64" s="12">
        <v>54870749</v>
      </c>
      <c r="J64" s="12">
        <f t="shared" si="23"/>
        <v>611566.37815737247</v>
      </c>
      <c r="K64" s="12">
        <f t="shared" si="24"/>
        <v>5029272.5313853547</v>
      </c>
      <c r="L64" s="12">
        <f t="shared" si="25"/>
        <v>3533.8015038919557</v>
      </c>
      <c r="M64" s="15">
        <f t="shared" si="16"/>
        <v>5.9440602917157914E-2</v>
      </c>
      <c r="N64" s="15"/>
      <c r="O64" s="15"/>
      <c r="P64" s="15"/>
      <c r="Q64" s="12"/>
      <c r="R64">
        <v>2083</v>
      </c>
      <c r="S64" s="12">
        <v>122100803</v>
      </c>
      <c r="T64" s="12">
        <v>9949530</v>
      </c>
      <c r="U64" s="12">
        <v>7580655</v>
      </c>
      <c r="V64" s="12">
        <v>139630989</v>
      </c>
      <c r="W64" s="12">
        <f t="shared" si="26"/>
        <v>1368747.9619074392</v>
      </c>
      <c r="X64" s="12">
        <f t="shared" si="27"/>
        <v>111534.06509076705</v>
      </c>
      <c r="Y64" s="12">
        <f t="shared" si="28"/>
        <v>84979.015913379699</v>
      </c>
      <c r="Z64" s="12"/>
      <c r="AA64">
        <v>2083</v>
      </c>
      <c r="AB64" s="12">
        <v>139630989</v>
      </c>
      <c r="AC64" s="15">
        <f t="shared" si="17"/>
        <v>4.605183032864324E-2</v>
      </c>
      <c r="AD64" s="12">
        <v>17722395</v>
      </c>
      <c r="AE64" s="12">
        <f t="shared" si="29"/>
        <v>198667.7518932336</v>
      </c>
      <c r="AF64" s="12">
        <f t="shared" si="12"/>
        <v>17722394.757692311</v>
      </c>
      <c r="AG64" s="12">
        <v>98135</v>
      </c>
      <c r="AH64" s="12">
        <f t="shared" si="30"/>
        <v>1100.0917106318011</v>
      </c>
      <c r="AI64" s="15">
        <f t="shared" si="31"/>
        <v>1.7988099900886276E-3</v>
      </c>
      <c r="AJ64" s="15">
        <f t="shared" si="13"/>
        <v>7.0281676512367892E-4</v>
      </c>
      <c r="AK64" s="12">
        <v>12607</v>
      </c>
      <c r="AL64" s="12">
        <f t="shared" si="32"/>
        <v>141.32425939710723</v>
      </c>
      <c r="AM64" s="12">
        <v>157464126</v>
      </c>
      <c r="AN64" s="15">
        <f t="shared" si="18"/>
        <v>4.6026566996883789E-2</v>
      </c>
      <c r="AP64">
        <v>2083</v>
      </c>
      <c r="AQ64" s="12">
        <v>54870749</v>
      </c>
      <c r="AR64" s="12">
        <v>157464126</v>
      </c>
      <c r="AS64" s="12">
        <v>-102593377</v>
      </c>
      <c r="AT64" s="12">
        <v>0</v>
      </c>
      <c r="AU64" s="12">
        <f t="shared" si="19"/>
        <v>-122044063.94880004</v>
      </c>
      <c r="AV64" s="15">
        <f t="shared" si="20"/>
        <v>3.5000000000000003E-2</v>
      </c>
      <c r="AW64" s="12">
        <v>-102593377</v>
      </c>
      <c r="AX64" s="12">
        <v>-1700028769</v>
      </c>
      <c r="AY64" s="17">
        <f t="shared" si="14"/>
        <v>-10.796292540943579</v>
      </c>
      <c r="AZ64" s="18">
        <f t="shared" si="21"/>
        <v>1.0021711990887744E-2</v>
      </c>
    </row>
    <row r="65" spans="1:52">
      <c r="A65">
        <v>2084</v>
      </c>
      <c r="B65" s="12">
        <v>474918592</v>
      </c>
      <c r="C65" s="15">
        <f t="shared" si="15"/>
        <v>5.8568500607185214E-2</v>
      </c>
      <c r="D65" s="12">
        <v>57750738</v>
      </c>
      <c r="E65" s="15">
        <v>0.1216</v>
      </c>
      <c r="F65" s="12">
        <f t="shared" si="22"/>
        <v>57750100.787199996</v>
      </c>
      <c r="G65" s="12">
        <v>205211</v>
      </c>
      <c r="H65" s="12">
        <v>114441</v>
      </c>
      <c r="I65" s="12">
        <v>58070390</v>
      </c>
      <c r="J65" s="12">
        <f t="shared" si="23"/>
        <v>601435.16187325574</v>
      </c>
      <c r="K65" s="12">
        <f t="shared" si="24"/>
        <v>4945958.2708040662</v>
      </c>
      <c r="L65" s="12">
        <f t="shared" si="25"/>
        <v>3328.9609625960097</v>
      </c>
      <c r="M65" s="15">
        <f t="shared" si="16"/>
        <v>5.8312325935262921E-2</v>
      </c>
      <c r="N65" s="15"/>
      <c r="O65" s="15"/>
      <c r="P65" s="15"/>
      <c r="Q65" s="12"/>
      <c r="R65">
        <v>2084</v>
      </c>
      <c r="S65" s="12">
        <v>127798590</v>
      </c>
      <c r="T65" s="12">
        <v>10471282</v>
      </c>
      <c r="U65" s="12">
        <v>7900632</v>
      </c>
      <c r="V65" s="12">
        <v>146170504</v>
      </c>
      <c r="W65" s="12">
        <f t="shared" si="26"/>
        <v>1330936.5096567916</v>
      </c>
      <c r="X65" s="12">
        <f t="shared" si="27"/>
        <v>109051.37151131313</v>
      </c>
      <c r="Y65" s="12">
        <f t="shared" si="28"/>
        <v>82279.7777202609</v>
      </c>
      <c r="Z65" s="12"/>
      <c r="AA65">
        <v>2084</v>
      </c>
      <c r="AB65" s="12">
        <v>146170504</v>
      </c>
      <c r="AC65" s="15">
        <f t="shared" si="17"/>
        <v>4.6834266854616446E-2</v>
      </c>
      <c r="AD65" s="12">
        <v>18552410</v>
      </c>
      <c r="AE65" s="12">
        <f t="shared" si="29"/>
        <v>193210.89388483673</v>
      </c>
      <c r="AF65" s="12">
        <f t="shared" si="12"/>
        <v>18552410.123076923</v>
      </c>
      <c r="AG65" s="12">
        <v>99251</v>
      </c>
      <c r="AH65" s="12">
        <f t="shared" si="30"/>
        <v>1033.6325269312144</v>
      </c>
      <c r="AI65" s="15">
        <f t="shared" si="31"/>
        <v>1.7186100721344893E-3</v>
      </c>
      <c r="AJ65" s="15">
        <f t="shared" si="13"/>
        <v>6.7900839967001826E-4</v>
      </c>
      <c r="AK65" s="12">
        <v>12732</v>
      </c>
      <c r="AL65" s="12">
        <f t="shared" si="32"/>
        <v>132.5952316136686</v>
      </c>
      <c r="AM65" s="12">
        <v>164834897</v>
      </c>
      <c r="AN65" s="15">
        <f t="shared" si="18"/>
        <v>4.6809207831884247E-2</v>
      </c>
      <c r="AP65">
        <v>2084</v>
      </c>
      <c r="AQ65" s="12">
        <v>58070390</v>
      </c>
      <c r="AR65" s="12">
        <v>164834897</v>
      </c>
      <c r="AS65" s="12">
        <v>-106764508</v>
      </c>
      <c r="AT65" s="12">
        <v>0</v>
      </c>
      <c r="AU65" s="12">
        <f t="shared" si="19"/>
        <v>-129882197.95160004</v>
      </c>
      <c r="AV65" s="15">
        <f t="shared" si="20"/>
        <v>3.5000000000000003E-2</v>
      </c>
      <c r="AW65" s="12">
        <v>-106764508</v>
      </c>
      <c r="AX65" s="12">
        <v>-1806793277</v>
      </c>
      <c r="AY65" s="17">
        <f t="shared" si="14"/>
        <v>-10.961230357671168</v>
      </c>
      <c r="AZ65" s="18">
        <f t="shared" si="21"/>
        <v>9.310397613236477E-3</v>
      </c>
    </row>
    <row r="66" spans="1:52">
      <c r="A66">
        <v>2085</v>
      </c>
      <c r="B66" s="12">
        <v>502887053</v>
      </c>
      <c r="C66" s="15">
        <f t="shared" si="15"/>
        <v>5.8891063586746339E-2</v>
      </c>
      <c r="D66" s="12">
        <v>61151724</v>
      </c>
      <c r="E66" s="15">
        <v>0.1216</v>
      </c>
      <c r="F66" s="12">
        <f t="shared" si="22"/>
        <v>61151065.6448</v>
      </c>
      <c r="G66" s="12">
        <v>208043</v>
      </c>
      <c r="H66" s="12">
        <v>116024</v>
      </c>
      <c r="I66" s="12">
        <v>61475791</v>
      </c>
      <c r="J66" s="12">
        <f t="shared" si="23"/>
        <v>591651.93943588971</v>
      </c>
      <c r="K66" s="12">
        <f t="shared" si="24"/>
        <v>4865506.3302000947</v>
      </c>
      <c r="L66" s="12">
        <f t="shared" si="25"/>
        <v>3135.3959711286388</v>
      </c>
      <c r="M66" s="15">
        <f t="shared" si="16"/>
        <v>5.8642640423114178E-2</v>
      </c>
      <c r="N66" s="15"/>
      <c r="O66" s="15"/>
      <c r="P66" s="15"/>
      <c r="Q66" s="12"/>
      <c r="R66">
        <v>2085</v>
      </c>
      <c r="S66" s="12">
        <v>133837676</v>
      </c>
      <c r="T66" s="12">
        <v>11020062</v>
      </c>
      <c r="U66" s="12">
        <v>8228684</v>
      </c>
      <c r="V66" s="12">
        <v>153086422</v>
      </c>
      <c r="W66" s="12">
        <f t="shared" si="26"/>
        <v>1294899.2341571962</v>
      </c>
      <c r="X66" s="12">
        <f t="shared" si="27"/>
        <v>106620.72348121781</v>
      </c>
      <c r="Y66" s="12">
        <f t="shared" si="28"/>
        <v>79613.730065976139</v>
      </c>
      <c r="Z66" s="12"/>
      <c r="AA66">
        <v>2085</v>
      </c>
      <c r="AB66" s="12">
        <v>153086422</v>
      </c>
      <c r="AC66" s="15">
        <f t="shared" si="17"/>
        <v>4.7314046341387694E-2</v>
      </c>
      <c r="AD66" s="12">
        <v>19430200</v>
      </c>
      <c r="AE66" s="12">
        <f t="shared" si="29"/>
        <v>187990.04773156068</v>
      </c>
      <c r="AF66" s="12">
        <f t="shared" si="12"/>
        <v>19430199.715384617</v>
      </c>
      <c r="AG66" s="12">
        <v>100367</v>
      </c>
      <c r="AH66" s="12">
        <f t="shared" si="30"/>
        <v>971.06551248435687</v>
      </c>
      <c r="AI66" s="15">
        <f t="shared" si="31"/>
        <v>1.6412783391029171E-3</v>
      </c>
      <c r="AJ66" s="15">
        <f t="shared" si="13"/>
        <v>6.5562313553843468E-4</v>
      </c>
      <c r="AK66" s="12">
        <v>12857</v>
      </c>
      <c r="AL66" s="12">
        <f t="shared" si="32"/>
        <v>124.39336927487497</v>
      </c>
      <c r="AM66" s="12">
        <v>172629845</v>
      </c>
      <c r="AN66" s="15">
        <f t="shared" si="18"/>
        <v>4.7289428039015258E-2</v>
      </c>
      <c r="AP66">
        <v>2085</v>
      </c>
      <c r="AQ66" s="12">
        <v>61475791</v>
      </c>
      <c r="AR66" s="12">
        <v>172629845</v>
      </c>
      <c r="AS66" s="12">
        <v>-111154054</v>
      </c>
      <c r="AT66" s="12">
        <v>0</v>
      </c>
      <c r="AU66" s="12">
        <f t="shared" si="19"/>
        <v>-138039006.36280003</v>
      </c>
      <c r="AV66" s="15">
        <f t="shared" si="20"/>
        <v>3.5000000000000003E-2</v>
      </c>
      <c r="AW66" s="12">
        <v>-111154054</v>
      </c>
      <c r="AX66" s="12">
        <v>-1917947331</v>
      </c>
      <c r="AY66" s="17">
        <f t="shared" si="14"/>
        <v>-11.110172351715892</v>
      </c>
      <c r="AZ66" s="18">
        <f t="shared" si="21"/>
        <v>8.6495704322152329E-3</v>
      </c>
    </row>
    <row r="67" spans="1:52">
      <c r="A67">
        <v>2086</v>
      </c>
      <c r="B67" s="12">
        <v>532449980</v>
      </c>
      <c r="C67" s="15">
        <f t="shared" si="15"/>
        <v>5.8786415008381665E-2</v>
      </c>
      <c r="D67" s="12">
        <v>64746604</v>
      </c>
      <c r="E67" s="15">
        <v>0.1216</v>
      </c>
      <c r="F67" s="12">
        <f t="shared" si="22"/>
        <v>64745917.567999996</v>
      </c>
      <c r="G67" s="12">
        <v>210876</v>
      </c>
      <c r="H67" s="12">
        <v>117606</v>
      </c>
      <c r="I67" s="12">
        <v>65075086</v>
      </c>
      <c r="J67" s="12">
        <f t="shared" si="23"/>
        <v>581970.39491304103</v>
      </c>
      <c r="K67" s="12">
        <f t="shared" si="24"/>
        <v>4785890.0079460656</v>
      </c>
      <c r="L67" s="12">
        <f t="shared" si="25"/>
        <v>2952.5378545232356</v>
      </c>
      <c r="M67" s="15">
        <f t="shared" si="16"/>
        <v>5.8548168985739446E-2</v>
      </c>
      <c r="N67" s="15"/>
      <c r="O67" s="15"/>
      <c r="P67" s="15"/>
      <c r="Q67" s="12"/>
      <c r="R67">
        <v>2086</v>
      </c>
      <c r="S67" s="12">
        <v>140214276</v>
      </c>
      <c r="T67" s="12">
        <v>11596833</v>
      </c>
      <c r="U67" s="12">
        <v>8565818</v>
      </c>
      <c r="V67" s="12">
        <v>160376927</v>
      </c>
      <c r="W67" s="12">
        <f t="shared" si="26"/>
        <v>1260306.3718394579</v>
      </c>
      <c r="X67" s="12">
        <f t="shared" si="27"/>
        <v>104237.33545547171</v>
      </c>
      <c r="Y67" s="12">
        <f t="shared" si="28"/>
        <v>76993.265688702915</v>
      </c>
      <c r="Z67" s="12"/>
      <c r="AA67">
        <v>2086</v>
      </c>
      <c r="AB67" s="12">
        <v>160376927</v>
      </c>
      <c r="AC67" s="15">
        <f t="shared" si="17"/>
        <v>4.7623459381655575E-2</v>
      </c>
      <c r="AD67" s="12">
        <v>20355533</v>
      </c>
      <c r="AE67" s="12">
        <f t="shared" si="29"/>
        <v>182964.30772918125</v>
      </c>
      <c r="AF67" s="12">
        <f t="shared" si="12"/>
        <v>20355533.042307694</v>
      </c>
      <c r="AG67" s="12">
        <v>101483</v>
      </c>
      <c r="AH67" s="12">
        <f t="shared" si="30"/>
        <v>912.17296256897339</v>
      </c>
      <c r="AI67" s="15">
        <f t="shared" si="31"/>
        <v>1.567387225436565E-3</v>
      </c>
      <c r="AJ67" s="15">
        <f t="shared" si="13"/>
        <v>6.3277805541192339E-4</v>
      </c>
      <c r="AK67" s="12">
        <v>12982</v>
      </c>
      <c r="AL67" s="12">
        <f t="shared" si="32"/>
        <v>116.68781372318922</v>
      </c>
      <c r="AM67" s="12">
        <v>180846925</v>
      </c>
      <c r="AN67" s="15">
        <f t="shared" si="18"/>
        <v>4.7599417122804022E-2</v>
      </c>
      <c r="AP67">
        <v>2086</v>
      </c>
      <c r="AQ67" s="12">
        <v>65075086</v>
      </c>
      <c r="AR67" s="12">
        <v>180846925</v>
      </c>
      <c r="AS67" s="12">
        <v>-115771839</v>
      </c>
      <c r="AT67" s="12">
        <v>0</v>
      </c>
      <c r="AU67" s="12">
        <f t="shared" si="19"/>
        <v>-146531176.08840004</v>
      </c>
      <c r="AV67" s="15">
        <f t="shared" si="20"/>
        <v>3.5000000000000003E-2</v>
      </c>
      <c r="AW67" s="12">
        <v>-115771839</v>
      </c>
      <c r="AX67" s="12">
        <v>-2033719170</v>
      </c>
      <c r="AY67" s="17">
        <f t="shared" si="14"/>
        <v>-11.245528061923087</v>
      </c>
      <c r="AZ67" s="18">
        <f t="shared" si="21"/>
        <v>8.0356470013147833E-3</v>
      </c>
    </row>
    <row r="68" spans="1:52">
      <c r="A68">
        <v>2087</v>
      </c>
      <c r="B68" s="12">
        <v>563617254</v>
      </c>
      <c r="C68" s="15">
        <f t="shared" si="15"/>
        <v>5.8535590516878289E-2</v>
      </c>
      <c r="D68" s="12">
        <v>68536576</v>
      </c>
      <c r="E68" s="15">
        <v>0.1216</v>
      </c>
      <c r="F68" s="12">
        <f t="shared" ref="F68:F99" si="33">B68*E68</f>
        <v>68535858.086400002</v>
      </c>
      <c r="G68" s="12">
        <v>213708</v>
      </c>
      <c r="H68" s="12">
        <v>119189</v>
      </c>
      <c r="I68" s="12">
        <v>68869473</v>
      </c>
      <c r="J68" s="12">
        <f t="shared" ref="J68:J102" si="34">D68*((1+AV68)*(1+$AR$1))^($A$4-A68-1)</f>
        <v>572311.68473739561</v>
      </c>
      <c r="K68" s="12">
        <f t="shared" ref="K68:K102" si="35">B68*((1+AV68)*(1+$AR$1))^($A$4-A68-1)</f>
        <v>4706461.2650594721</v>
      </c>
      <c r="L68" s="12">
        <f t="shared" ref="L68:L102" si="36">(G68+H68)*((1+AV68)*(1+$AR$1))^($A$4-A68-1)</f>
        <v>2779.8418601189646</v>
      </c>
      <c r="M68" s="15">
        <f t="shared" si="16"/>
        <v>5.8307829205173745E-2</v>
      </c>
      <c r="N68" s="15"/>
      <c r="O68" s="15"/>
      <c r="P68" s="15"/>
      <c r="Q68" s="12"/>
      <c r="R68">
        <v>2087</v>
      </c>
      <c r="S68" s="12">
        <v>146982580</v>
      </c>
      <c r="T68" s="12">
        <v>12202719</v>
      </c>
      <c r="U68" s="12">
        <v>8913043</v>
      </c>
      <c r="V68" s="12">
        <v>168098341</v>
      </c>
      <c r="W68" s="12">
        <f t="shared" ref="W68:W102" si="37">S68*((1+$AV68)*(1+$AR$1))^($A$4-$A68-1)</f>
        <v>1227371.6152211782</v>
      </c>
      <c r="X68" s="12">
        <f t="shared" ref="X68:X102" si="38">T68*((1+$AV68)*(1+$AR$1))^($A$4-$A68-1)</f>
        <v>101898.27208857103</v>
      </c>
      <c r="Y68" s="12">
        <f t="shared" ref="Y68:Y102" si="39">U68*((1+$AV68)*(1+$AR$1))^($A$4-$A68-1)</f>
        <v>74427.976318321627</v>
      </c>
      <c r="Z68" s="12"/>
      <c r="AA68">
        <v>2087</v>
      </c>
      <c r="AB68" s="12">
        <v>168098341</v>
      </c>
      <c r="AC68" s="15">
        <f t="shared" si="17"/>
        <v>4.8145416827945597E-2</v>
      </c>
      <c r="AD68" s="12">
        <v>21335559</v>
      </c>
      <c r="AE68" s="12">
        <f t="shared" ref="AE68:AE99" si="40">AD68*((1+$AV68)*(1+$AR$1))^($A$4-$A68-1)</f>
        <v>178161.6536563499</v>
      </c>
      <c r="AF68" s="12">
        <f t="shared" si="12"/>
        <v>21335558.665384617</v>
      </c>
      <c r="AG68" s="12">
        <v>102599</v>
      </c>
      <c r="AH68" s="12">
        <f t="shared" ref="AH68:AH99" si="41">AG68*((1+$AV68)*(1+$AR$1))^($A$4-$A68-1)</f>
        <v>856.74846876464983</v>
      </c>
      <c r="AI68" s="15">
        <f t="shared" ref="AI68:AI102" si="42">AG68/D68</f>
        <v>1.4969962899809876E-3</v>
      </c>
      <c r="AJ68" s="15">
        <f t="shared" si="13"/>
        <v>6.1035105634980652E-4</v>
      </c>
      <c r="AK68" s="12">
        <v>13106</v>
      </c>
      <c r="AL68" s="12">
        <f t="shared" ref="AL68:AL99" si="43">AK68*((1+$AV68)*(1+$AR$1))^($A$4-$A68-1)</f>
        <v>109.44108063070304</v>
      </c>
      <c r="AM68" s="12">
        <v>189549605</v>
      </c>
      <c r="AN68" s="15">
        <f t="shared" si="18"/>
        <v>4.8121802458073404E-2</v>
      </c>
      <c r="AP68">
        <v>2087</v>
      </c>
      <c r="AQ68" s="12">
        <v>68869473</v>
      </c>
      <c r="AR68" s="12">
        <v>189549605</v>
      </c>
      <c r="AS68" s="12">
        <v>-120680132</v>
      </c>
      <c r="AT68" s="12">
        <v>0</v>
      </c>
      <c r="AU68" s="12">
        <f t="shared" si="19"/>
        <v>-155376144.58800006</v>
      </c>
      <c r="AV68" s="15">
        <f t="shared" si="20"/>
        <v>3.5000000000000003E-2</v>
      </c>
      <c r="AW68" s="12">
        <v>-120680132</v>
      </c>
      <c r="AX68" s="12">
        <v>-2154399301</v>
      </c>
      <c r="AY68" s="17">
        <f t="shared" si="14"/>
        <v>-11.365886523477588</v>
      </c>
      <c r="AZ68" s="18">
        <f t="shared" si="21"/>
        <v>7.4652982174979411E-3</v>
      </c>
    </row>
    <row r="69" spans="1:52">
      <c r="A69">
        <v>2088</v>
      </c>
      <c r="B69" s="12">
        <v>596549575</v>
      </c>
      <c r="C69" s="15">
        <f t="shared" si="15"/>
        <v>5.8430292483558244E-2</v>
      </c>
      <c r="D69" s="12">
        <v>72541184</v>
      </c>
      <c r="E69" s="15">
        <v>0.1216</v>
      </c>
      <c r="F69" s="12">
        <f t="shared" si="33"/>
        <v>72540428.319999993</v>
      </c>
      <c r="G69" s="12">
        <v>216541</v>
      </c>
      <c r="H69" s="12">
        <v>120772</v>
      </c>
      <c r="I69" s="12">
        <v>72878496</v>
      </c>
      <c r="J69" s="12">
        <f t="shared" si="34"/>
        <v>562757.32901422598</v>
      </c>
      <c r="K69" s="12">
        <f t="shared" si="35"/>
        <v>4627890.3505568877</v>
      </c>
      <c r="L69" s="12">
        <f t="shared" si="36"/>
        <v>2616.7943843014145</v>
      </c>
      <c r="M69" s="15">
        <f t="shared" si="16"/>
        <v>5.8211901810254929E-2</v>
      </c>
      <c r="N69" s="15"/>
      <c r="O69" s="15"/>
      <c r="P69" s="15"/>
      <c r="Q69" s="12"/>
      <c r="R69">
        <v>2088</v>
      </c>
      <c r="S69" s="12">
        <v>154181409</v>
      </c>
      <c r="T69" s="12">
        <v>12840626</v>
      </c>
      <c r="U69" s="12">
        <v>9271583</v>
      </c>
      <c r="V69" s="12">
        <v>176293617</v>
      </c>
      <c r="W69" s="12">
        <f t="shared" si="37"/>
        <v>1196102.8636159282</v>
      </c>
      <c r="X69" s="12">
        <f t="shared" si="38"/>
        <v>99614.536076921839</v>
      </c>
      <c r="Y69" s="12">
        <f t="shared" si="39"/>
        <v>71926.745568609753</v>
      </c>
      <c r="Z69" s="12"/>
      <c r="AA69">
        <v>2088</v>
      </c>
      <c r="AB69" s="12">
        <v>176293617</v>
      </c>
      <c r="AC69" s="15">
        <f t="shared" si="17"/>
        <v>4.8752866632990832E-2</v>
      </c>
      <c r="AD69" s="12">
        <v>22375728</v>
      </c>
      <c r="AE69" s="12">
        <f t="shared" si="40"/>
        <v>173585.59965093524</v>
      </c>
      <c r="AF69" s="12">
        <f t="shared" ref="AF69:AF102" si="44">AB69*$AF$1*12/13</f>
        <v>22375728.311538462</v>
      </c>
      <c r="AG69" s="12">
        <v>103714</v>
      </c>
      <c r="AH69" s="12">
        <f t="shared" si="41"/>
        <v>804.58865437571899</v>
      </c>
      <c r="AI69" s="15">
        <f t="shared" si="42"/>
        <v>1.4297257679168843E-3</v>
      </c>
      <c r="AJ69" s="15">
        <f t="shared" ref="AJ69:AJ102" si="45">AG69/AB69</f>
        <v>5.883026383195711E-4</v>
      </c>
      <c r="AK69" s="12">
        <v>13231</v>
      </c>
      <c r="AL69" s="12">
        <f t="shared" si="43"/>
        <v>102.6429651353254</v>
      </c>
      <c r="AM69" s="12">
        <v>198786291</v>
      </c>
      <c r="AN69" s="15">
        <f t="shared" si="18"/>
        <v>4.872965047856459E-2</v>
      </c>
      <c r="AP69">
        <v>2088</v>
      </c>
      <c r="AQ69" s="12">
        <v>72878496</v>
      </c>
      <c r="AR69" s="12">
        <v>198786291</v>
      </c>
      <c r="AS69" s="12">
        <v>-125907795</v>
      </c>
      <c r="AT69" s="12">
        <v>0</v>
      </c>
      <c r="AU69" s="12">
        <f t="shared" si="19"/>
        <v>-164596106.59640005</v>
      </c>
      <c r="AV69" s="15">
        <f t="shared" si="20"/>
        <v>3.5000000000000003E-2</v>
      </c>
      <c r="AW69" s="12">
        <v>-125907795</v>
      </c>
      <c r="AX69" s="12">
        <v>-2280307096</v>
      </c>
      <c r="AY69" s="17">
        <f t="shared" ref="AY69:AY102" si="46">AX69/AR69</f>
        <v>-11.471148661856164</v>
      </c>
      <c r="AZ69" s="18">
        <f t="shared" si="21"/>
        <v>6.9354312685785411E-3</v>
      </c>
    </row>
    <row r="70" spans="1:52">
      <c r="A70">
        <v>2089</v>
      </c>
      <c r="B70" s="12">
        <v>631374198</v>
      </c>
      <c r="C70" s="15">
        <f t="shared" ref="C70:C102" si="47">B70/B69-1</f>
        <v>5.8376745972872346E-2</v>
      </c>
      <c r="D70" s="12">
        <v>76775896</v>
      </c>
      <c r="E70" s="15">
        <v>0.1216</v>
      </c>
      <c r="F70" s="12">
        <f t="shared" si="33"/>
        <v>76775102.476799995</v>
      </c>
      <c r="G70" s="12">
        <v>219373</v>
      </c>
      <c r="H70" s="12">
        <v>122354</v>
      </c>
      <c r="I70" s="12">
        <v>77117623</v>
      </c>
      <c r="J70" s="12">
        <f t="shared" si="34"/>
        <v>553334.46860460669</v>
      </c>
      <c r="K70" s="12">
        <f t="shared" si="35"/>
        <v>4550400.9010977838</v>
      </c>
      <c r="L70" s="12">
        <f t="shared" si="36"/>
        <v>2462.8736075297179</v>
      </c>
      <c r="M70" s="15">
        <f t="shared" ref="M70:M102" si="48">I70/I69-1</f>
        <v>5.8167048343039429E-2</v>
      </c>
      <c r="N70" s="15"/>
      <c r="O70" s="15"/>
      <c r="P70" s="15"/>
      <c r="Q70" s="12"/>
      <c r="R70">
        <v>2089</v>
      </c>
      <c r="S70" s="12">
        <v>161855781</v>
      </c>
      <c r="T70" s="12">
        <v>13512725</v>
      </c>
      <c r="U70" s="12">
        <v>9642312</v>
      </c>
      <c r="V70" s="12">
        <v>185010818</v>
      </c>
      <c r="W70" s="12">
        <f t="shared" si="37"/>
        <v>1166516.930915643</v>
      </c>
      <c r="X70" s="12">
        <f t="shared" si="38"/>
        <v>97388.072257407242</v>
      </c>
      <c r="Y70" s="12">
        <f t="shared" si="39"/>
        <v>69493.472100147454</v>
      </c>
      <c r="Z70" s="12"/>
      <c r="AA70">
        <v>2089</v>
      </c>
      <c r="AB70" s="12">
        <v>185010818</v>
      </c>
      <c r="AC70" s="15">
        <f t="shared" ref="AC70:AC102" si="49">AB70/AB69-1</f>
        <v>4.9447059674315952E-2</v>
      </c>
      <c r="AD70" s="12">
        <v>23482142</v>
      </c>
      <c r="AE70" s="12">
        <f t="shared" si="40"/>
        <v>169239.03519495123</v>
      </c>
      <c r="AF70" s="12">
        <f t="shared" si="44"/>
        <v>23482142.28461539</v>
      </c>
      <c r="AG70" s="12">
        <v>104830</v>
      </c>
      <c r="AH70" s="12">
        <f t="shared" si="41"/>
        <v>755.52426433187986</v>
      </c>
      <c r="AI70" s="15">
        <f t="shared" si="42"/>
        <v>1.3654024955957532E-3</v>
      </c>
      <c r="AJ70" s="15">
        <f t="shared" si="45"/>
        <v>5.6661551542353591E-4</v>
      </c>
      <c r="AK70" s="12">
        <v>13356</v>
      </c>
      <c r="AL70" s="12">
        <f t="shared" si="43"/>
        <v>96.258533572608869</v>
      </c>
      <c r="AM70" s="12">
        <v>208611147</v>
      </c>
      <c r="AN70" s="15">
        <f t="shared" ref="AN70:AN102" si="50">AM70/AM69-1</f>
        <v>4.9424213061050493E-2</v>
      </c>
      <c r="AP70">
        <v>2089</v>
      </c>
      <c r="AQ70" s="12">
        <v>77117623</v>
      </c>
      <c r="AR70" s="12">
        <v>208611147</v>
      </c>
      <c r="AS70" s="12">
        <v>-131493524</v>
      </c>
      <c r="AT70" s="12">
        <v>0</v>
      </c>
      <c r="AU70" s="12">
        <f t="shared" ref="AU70:AU102" si="51">(AX69+IF(AS70&gt;0,AS70/2,0))*((1+AV70)*(1+$AR$1)-1)</f>
        <v>-174215462.13440004</v>
      </c>
      <c r="AV70" s="15">
        <f t="shared" ref="AV70:AV102" si="52">IF(AV69-0.2%&lt;3.5%,3.5%,AV69-0.2%)</f>
        <v>3.5000000000000003E-2</v>
      </c>
      <c r="AW70" s="12">
        <v>-131493524</v>
      </c>
      <c r="AX70" s="12">
        <v>-2411800620</v>
      </c>
      <c r="AY70" s="17">
        <f t="shared" si="46"/>
        <v>-11.561226016364312</v>
      </c>
      <c r="AZ70" s="18">
        <f t="shared" ref="AZ70:AZ102" si="53">AZ69*((1+AV70)*(1+$AR$1))^(-1)</f>
        <v>6.4431728619272956E-3</v>
      </c>
    </row>
    <row r="71" spans="1:52">
      <c r="A71">
        <v>2090</v>
      </c>
      <c r="B71" s="12">
        <v>668177341</v>
      </c>
      <c r="C71" s="15">
        <f t="shared" si="47"/>
        <v>5.8290540089507958E-2</v>
      </c>
      <c r="D71" s="12">
        <v>81251202</v>
      </c>
      <c r="E71" s="15">
        <v>0.1216</v>
      </c>
      <c r="F71" s="12">
        <f t="shared" si="33"/>
        <v>81250364.665600002</v>
      </c>
      <c r="G71" s="12">
        <v>222206</v>
      </c>
      <c r="H71" s="12">
        <v>123937</v>
      </c>
      <c r="I71" s="12">
        <v>81597344</v>
      </c>
      <c r="J71" s="12">
        <f t="shared" si="34"/>
        <v>544025.09849280643</v>
      </c>
      <c r="K71" s="12">
        <f t="shared" si="35"/>
        <v>4473844.5069180205</v>
      </c>
      <c r="L71" s="12">
        <f t="shared" si="36"/>
        <v>2317.6331553543723</v>
      </c>
      <c r="M71" s="15">
        <f t="shared" si="48"/>
        <v>5.8089459007313993E-2</v>
      </c>
      <c r="N71" s="15"/>
      <c r="O71" s="15"/>
      <c r="P71" s="15"/>
      <c r="Q71" s="12"/>
      <c r="R71">
        <v>2090</v>
      </c>
      <c r="S71" s="12">
        <v>170024901</v>
      </c>
      <c r="T71" s="12">
        <v>14219220</v>
      </c>
      <c r="U71" s="12">
        <v>10025916</v>
      </c>
      <c r="V71" s="12">
        <v>194270037</v>
      </c>
      <c r="W71" s="12">
        <f t="shared" si="37"/>
        <v>1138417.7862716992</v>
      </c>
      <c r="X71" s="12">
        <f t="shared" si="38"/>
        <v>95206.130747344301</v>
      </c>
      <c r="Y71" s="12">
        <f t="shared" si="39"/>
        <v>67129.467689359284</v>
      </c>
      <c r="Z71" s="12"/>
      <c r="AA71">
        <v>2090</v>
      </c>
      <c r="AB71" s="12">
        <v>194270037</v>
      </c>
      <c r="AC71" s="15">
        <f t="shared" si="49"/>
        <v>5.0046905905794192E-2</v>
      </c>
      <c r="AD71" s="12">
        <v>24657351</v>
      </c>
      <c r="AE71" s="12">
        <f t="shared" si="40"/>
        <v>165095.62290963644</v>
      </c>
      <c r="AF71" s="12">
        <f t="shared" si="44"/>
        <v>24657350.850000001</v>
      </c>
      <c r="AG71" s="12">
        <v>105946</v>
      </c>
      <c r="AH71" s="12">
        <f t="shared" si="41"/>
        <v>709.37145132842306</v>
      </c>
      <c r="AI71" s="15">
        <f t="shared" si="42"/>
        <v>1.3039314790690728E-3</v>
      </c>
      <c r="AJ71" s="15">
        <f t="shared" si="45"/>
        <v>5.4535429979868692E-4</v>
      </c>
      <c r="AK71" s="12">
        <v>13481</v>
      </c>
      <c r="AL71" s="12">
        <f t="shared" si="43"/>
        <v>90.263309000419753</v>
      </c>
      <c r="AM71" s="12">
        <v>219046815</v>
      </c>
      <c r="AN71" s="15">
        <f t="shared" si="50"/>
        <v>5.0024498451178179E-2</v>
      </c>
      <c r="AP71">
        <v>2090</v>
      </c>
      <c r="AQ71" s="12">
        <v>81597344</v>
      </c>
      <c r="AR71" s="12">
        <v>219046815</v>
      </c>
      <c r="AS71" s="12">
        <v>-137449471</v>
      </c>
      <c r="AT71" s="12">
        <v>0</v>
      </c>
      <c r="AU71" s="12">
        <f t="shared" si="51"/>
        <v>-184261567.36800006</v>
      </c>
      <c r="AV71" s="15">
        <f t="shared" si="52"/>
        <v>3.5000000000000003E-2</v>
      </c>
      <c r="AW71" s="12">
        <v>-137449471</v>
      </c>
      <c r="AX71" s="12">
        <v>-2549250091</v>
      </c>
      <c r="AY71" s="17">
        <f t="shared" si="46"/>
        <v>-11.637923568986839</v>
      </c>
      <c r="AZ71" s="18">
        <f t="shared" si="53"/>
        <v>5.9858536435593605E-3</v>
      </c>
    </row>
    <row r="72" spans="1:52">
      <c r="A72">
        <v>2091</v>
      </c>
      <c r="B72" s="12">
        <v>707067269</v>
      </c>
      <c r="C72" s="15">
        <f t="shared" si="47"/>
        <v>5.820300332513062E-2</v>
      </c>
      <c r="D72" s="12">
        <v>85980265</v>
      </c>
      <c r="E72" s="15">
        <v>0.1216</v>
      </c>
      <c r="F72" s="12">
        <f t="shared" si="33"/>
        <v>85979379.910400003</v>
      </c>
      <c r="G72" s="12">
        <v>225038</v>
      </c>
      <c r="H72" s="12">
        <v>125519</v>
      </c>
      <c r="I72" s="12">
        <v>86330822</v>
      </c>
      <c r="J72" s="12">
        <f t="shared" si="34"/>
        <v>534828.11830775812</v>
      </c>
      <c r="K72" s="12">
        <f t="shared" si="35"/>
        <v>4398212.2757620653</v>
      </c>
      <c r="L72" s="12">
        <f t="shared" si="36"/>
        <v>2180.5904025721807</v>
      </c>
      <c r="M72" s="15">
        <f t="shared" si="48"/>
        <v>5.8010196998568908E-2</v>
      </c>
      <c r="N72" s="15"/>
      <c r="O72" s="15"/>
      <c r="P72" s="15"/>
      <c r="Q72" s="12"/>
      <c r="R72">
        <v>2091</v>
      </c>
      <c r="S72" s="12">
        <v>178692881</v>
      </c>
      <c r="T72" s="12">
        <v>14964928</v>
      </c>
      <c r="U72" s="12">
        <v>10423166</v>
      </c>
      <c r="V72" s="12">
        <v>204080976</v>
      </c>
      <c r="W72" s="12">
        <f t="shared" si="37"/>
        <v>1111533.8769916811</v>
      </c>
      <c r="X72" s="12">
        <f t="shared" si="38"/>
        <v>93087.225107425314</v>
      </c>
      <c r="Y72" s="12">
        <f t="shared" si="39"/>
        <v>64835.834811504734</v>
      </c>
      <c r="Z72" s="12"/>
      <c r="AA72">
        <v>2091</v>
      </c>
      <c r="AB72" s="12">
        <v>204080976</v>
      </c>
      <c r="AC72" s="15">
        <f t="shared" si="49"/>
        <v>5.0501555214096161E-2</v>
      </c>
      <c r="AD72" s="12">
        <v>25902585</v>
      </c>
      <c r="AE72" s="12">
        <f t="shared" si="40"/>
        <v>161123.37865970479</v>
      </c>
      <c r="AF72" s="12">
        <f t="shared" si="44"/>
        <v>25902585.415384617</v>
      </c>
      <c r="AG72" s="12">
        <v>107062</v>
      </c>
      <c r="AH72" s="12">
        <f t="shared" si="41"/>
        <v>665.96407910891185</v>
      </c>
      <c r="AI72" s="15">
        <f t="shared" si="42"/>
        <v>1.2451927195153447E-3</v>
      </c>
      <c r="AJ72" s="15">
        <f t="shared" si="45"/>
        <v>5.2460548797061805E-4</v>
      </c>
      <c r="AK72" s="12">
        <v>13606</v>
      </c>
      <c r="AL72" s="12">
        <f t="shared" si="43"/>
        <v>84.634205043394047</v>
      </c>
      <c r="AM72" s="12">
        <v>230104230</v>
      </c>
      <c r="AN72" s="15">
        <f t="shared" si="50"/>
        <v>5.0479688554248003E-2</v>
      </c>
      <c r="AP72">
        <v>2091</v>
      </c>
      <c r="AQ72" s="12">
        <v>86330822</v>
      </c>
      <c r="AR72" s="12">
        <v>230104230</v>
      </c>
      <c r="AS72" s="12">
        <v>-143773407</v>
      </c>
      <c r="AT72" s="12">
        <v>0</v>
      </c>
      <c r="AU72" s="12">
        <f t="shared" si="51"/>
        <v>-194762706.95240006</v>
      </c>
      <c r="AV72" s="15">
        <f t="shared" si="52"/>
        <v>3.5000000000000003E-2</v>
      </c>
      <c r="AW72" s="12">
        <v>-143773407</v>
      </c>
      <c r="AX72" s="12">
        <v>-2693023498</v>
      </c>
      <c r="AY72" s="17">
        <f t="shared" si="46"/>
        <v>-11.703494099174101</v>
      </c>
      <c r="AZ72" s="18">
        <f t="shared" si="53"/>
        <v>5.5609937231134903E-3</v>
      </c>
    </row>
    <row r="73" spans="1:52">
      <c r="A73">
        <v>2092</v>
      </c>
      <c r="B73" s="12">
        <v>748210854</v>
      </c>
      <c r="C73" s="15">
        <f t="shared" si="47"/>
        <v>5.8189067439352815E-2</v>
      </c>
      <c r="D73" s="12">
        <v>90983308</v>
      </c>
      <c r="E73" s="15">
        <v>0.1216</v>
      </c>
      <c r="F73" s="12">
        <f t="shared" si="33"/>
        <v>90982439.846399993</v>
      </c>
      <c r="G73" s="12">
        <v>227871</v>
      </c>
      <c r="H73" s="12">
        <v>127102</v>
      </c>
      <c r="I73" s="12">
        <v>91338281</v>
      </c>
      <c r="J73" s="12">
        <f t="shared" si="34"/>
        <v>525779.30327029875</v>
      </c>
      <c r="K73" s="12">
        <f t="shared" si="35"/>
        <v>4323801.6968496591</v>
      </c>
      <c r="L73" s="12">
        <f t="shared" si="36"/>
        <v>2051.3373356326829</v>
      </c>
      <c r="M73" s="15">
        <f t="shared" si="48"/>
        <v>5.8003142840456157E-2</v>
      </c>
      <c r="N73" s="15"/>
      <c r="O73" s="15"/>
      <c r="P73" s="15"/>
      <c r="Q73" s="12"/>
      <c r="R73">
        <v>2092</v>
      </c>
      <c r="S73" s="12">
        <v>187822364</v>
      </c>
      <c r="T73" s="12">
        <v>15752116</v>
      </c>
      <c r="U73" s="12">
        <v>10835734</v>
      </c>
      <c r="V73" s="12">
        <v>214410214</v>
      </c>
      <c r="W73" s="12">
        <f t="shared" si="37"/>
        <v>1085398.122505069</v>
      </c>
      <c r="X73" s="12">
        <f t="shared" si="38"/>
        <v>91029.187194566766</v>
      </c>
      <c r="Y73" s="12">
        <f t="shared" si="39"/>
        <v>62618.130711869555</v>
      </c>
      <c r="Z73" s="12"/>
      <c r="AA73">
        <v>2092</v>
      </c>
      <c r="AB73" s="12">
        <v>214410214</v>
      </c>
      <c r="AC73" s="15">
        <f t="shared" si="49"/>
        <v>5.0613429053769421E-2</v>
      </c>
      <c r="AD73" s="12">
        <v>27213604</v>
      </c>
      <c r="AE73" s="12">
        <f t="shared" si="40"/>
        <v>157263.45925555722</v>
      </c>
      <c r="AF73" s="12">
        <f t="shared" si="44"/>
        <v>27213604.084615387</v>
      </c>
      <c r="AG73" s="12">
        <v>108178</v>
      </c>
      <c r="AH73" s="12">
        <f t="shared" si="41"/>
        <v>625.14492734397356</v>
      </c>
      <c r="AI73" s="15">
        <f t="shared" si="42"/>
        <v>1.1889873250157052E-3</v>
      </c>
      <c r="AJ73" s="15">
        <f t="shared" si="45"/>
        <v>5.0453753103385274E-4</v>
      </c>
      <c r="AK73" s="12">
        <v>13731</v>
      </c>
      <c r="AL73" s="12">
        <f t="shared" si="43"/>
        <v>79.349451804989016</v>
      </c>
      <c r="AM73" s="12">
        <v>241745726</v>
      </c>
      <c r="AN73" s="15">
        <f t="shared" si="50"/>
        <v>5.0592272901719415E-2</v>
      </c>
      <c r="AP73">
        <v>2092</v>
      </c>
      <c r="AQ73" s="12">
        <v>91338281</v>
      </c>
      <c r="AR73" s="12">
        <v>241745726</v>
      </c>
      <c r="AS73" s="12">
        <v>-150407446</v>
      </c>
      <c r="AT73" s="12">
        <v>0</v>
      </c>
      <c r="AU73" s="12">
        <f t="shared" si="51"/>
        <v>-205746995.24720007</v>
      </c>
      <c r="AV73" s="15">
        <f t="shared" si="52"/>
        <v>3.5000000000000003E-2</v>
      </c>
      <c r="AW73" s="12">
        <v>-150407446</v>
      </c>
      <c r="AX73" s="12">
        <v>-2843430944</v>
      </c>
      <c r="AY73" s="17">
        <f t="shared" si="46"/>
        <v>-11.762073278598523</v>
      </c>
      <c r="AZ73" s="18">
        <f t="shared" si="53"/>
        <v>5.1662892262295526E-3</v>
      </c>
    </row>
    <row r="74" spans="1:52">
      <c r="A74">
        <v>2093</v>
      </c>
      <c r="B74" s="12">
        <v>792236935</v>
      </c>
      <c r="C74" s="15">
        <f t="shared" si="47"/>
        <v>5.8841810118942739E-2</v>
      </c>
      <c r="D74" s="12">
        <v>96336906</v>
      </c>
      <c r="E74" s="15">
        <v>0.1216</v>
      </c>
      <c r="F74" s="12">
        <f t="shared" si="33"/>
        <v>96336011.296000004</v>
      </c>
      <c r="G74" s="12">
        <v>230703</v>
      </c>
      <c r="H74" s="12">
        <v>128684</v>
      </c>
      <c r="I74" s="12">
        <v>96696293</v>
      </c>
      <c r="J74" s="12">
        <f t="shared" si="34"/>
        <v>517202.68248165934</v>
      </c>
      <c r="K74" s="12">
        <f t="shared" si="35"/>
        <v>4253272.0320398081</v>
      </c>
      <c r="L74" s="12">
        <f t="shared" si="36"/>
        <v>1929.4362686822858</v>
      </c>
      <c r="M74" s="15">
        <f t="shared" si="48"/>
        <v>5.8661187197074582E-2</v>
      </c>
      <c r="N74" s="15"/>
      <c r="O74" s="15"/>
      <c r="P74" s="15"/>
      <c r="Q74" s="12"/>
      <c r="R74">
        <v>2093</v>
      </c>
      <c r="S74" s="12">
        <v>197442243</v>
      </c>
      <c r="T74" s="12">
        <v>16583711</v>
      </c>
      <c r="U74" s="12">
        <v>11265999</v>
      </c>
      <c r="V74" s="12">
        <v>225291953</v>
      </c>
      <c r="W74" s="12">
        <f t="shared" si="37"/>
        <v>1060005.5778705995</v>
      </c>
      <c r="X74" s="12">
        <f t="shared" si="38"/>
        <v>89032.75152619704</v>
      </c>
      <c r="Y74" s="12">
        <f t="shared" si="39"/>
        <v>60483.620925460193</v>
      </c>
      <c r="Z74" s="12"/>
      <c r="AA74">
        <v>2093</v>
      </c>
      <c r="AB74" s="12">
        <v>225291953</v>
      </c>
      <c r="AC74" s="15">
        <f t="shared" si="49"/>
        <v>5.0751961844504256E-2</v>
      </c>
      <c r="AD74" s="12">
        <v>28594748</v>
      </c>
      <c r="AE74" s="12">
        <f t="shared" si="40"/>
        <v>153516.2481810145</v>
      </c>
      <c r="AF74" s="12">
        <f t="shared" si="44"/>
        <v>28594747.880769234</v>
      </c>
      <c r="AG74" s="12">
        <v>109293</v>
      </c>
      <c r="AH74" s="12">
        <f t="shared" si="41"/>
        <v>586.7598942451815</v>
      </c>
      <c r="AI74" s="15">
        <f t="shared" si="42"/>
        <v>1.1344873375941718E-3</v>
      </c>
      <c r="AJ74" s="15">
        <f t="shared" si="45"/>
        <v>4.8511719368867114E-4</v>
      </c>
      <c r="AK74" s="12">
        <v>13856</v>
      </c>
      <c r="AL74" s="12">
        <f t="shared" si="43"/>
        <v>74.388525291292538</v>
      </c>
      <c r="AM74" s="12">
        <v>254009850</v>
      </c>
      <c r="AN74" s="15">
        <f t="shared" si="50"/>
        <v>5.0731502901523839E-2</v>
      </c>
      <c r="AP74">
        <v>2093</v>
      </c>
      <c r="AQ74" s="12">
        <v>96696293</v>
      </c>
      <c r="AR74" s="12">
        <v>254009850</v>
      </c>
      <c r="AS74" s="12">
        <v>-157313558</v>
      </c>
      <c r="AT74" s="12">
        <v>0</v>
      </c>
      <c r="AU74" s="12">
        <f t="shared" si="51"/>
        <v>-217238124.12160006</v>
      </c>
      <c r="AV74" s="15">
        <f t="shared" si="52"/>
        <v>3.5000000000000003E-2</v>
      </c>
      <c r="AW74" s="12">
        <v>-157313558</v>
      </c>
      <c r="AX74" s="12">
        <v>-3000744501</v>
      </c>
      <c r="AY74" s="17">
        <f t="shared" si="46"/>
        <v>-11.813496606529235</v>
      </c>
      <c r="AZ74" s="18">
        <f t="shared" si="53"/>
        <v>4.7995998014024087E-3</v>
      </c>
    </row>
    <row r="75" spans="1:52">
      <c r="A75">
        <v>2094</v>
      </c>
      <c r="B75" s="12">
        <v>839118326</v>
      </c>
      <c r="C75" s="15">
        <f t="shared" si="47"/>
        <v>5.917597240022654E-2</v>
      </c>
      <c r="D75" s="12">
        <v>102037729</v>
      </c>
      <c r="E75" s="15">
        <v>0.1216</v>
      </c>
      <c r="F75" s="12">
        <f t="shared" si="33"/>
        <v>102036788.44159999</v>
      </c>
      <c r="G75" s="12">
        <v>233536</v>
      </c>
      <c r="H75" s="12">
        <v>130267</v>
      </c>
      <c r="I75" s="12">
        <v>102401532</v>
      </c>
      <c r="J75" s="12">
        <f t="shared" si="34"/>
        <v>508926.62214643025</v>
      </c>
      <c r="K75" s="12">
        <f t="shared" si="35"/>
        <v>4185213.2482519979</v>
      </c>
      <c r="L75" s="12">
        <f t="shared" si="36"/>
        <v>1814.5154123994446</v>
      </c>
      <c r="M75" s="15">
        <f t="shared" si="48"/>
        <v>5.9001631013920974E-2</v>
      </c>
      <c r="N75" s="15"/>
      <c r="O75" s="15"/>
      <c r="P75" s="15"/>
      <c r="Q75" s="12"/>
      <c r="R75">
        <v>2094</v>
      </c>
      <c r="S75" s="12">
        <v>207592909</v>
      </c>
      <c r="T75" s="12">
        <v>17462671</v>
      </c>
      <c r="U75" s="12">
        <v>11715510</v>
      </c>
      <c r="V75" s="12">
        <v>236771091</v>
      </c>
      <c r="W75" s="12">
        <f t="shared" si="37"/>
        <v>1035396.9947618226</v>
      </c>
      <c r="X75" s="12">
        <f t="shared" si="38"/>
        <v>87097.373224412164</v>
      </c>
      <c r="Y75" s="12">
        <f t="shared" si="39"/>
        <v>58432.650250602157</v>
      </c>
      <c r="Z75" s="12"/>
      <c r="AA75">
        <v>2094</v>
      </c>
      <c r="AB75" s="12">
        <v>236771091</v>
      </c>
      <c r="AC75" s="15">
        <f t="shared" si="49"/>
        <v>5.0952277021629744E-2</v>
      </c>
      <c r="AD75" s="12">
        <v>30051715</v>
      </c>
      <c r="AE75" s="12">
        <f t="shared" si="40"/>
        <v>149886.88943338997</v>
      </c>
      <c r="AF75" s="12">
        <f t="shared" si="44"/>
        <v>30051715.396153849</v>
      </c>
      <c r="AG75" s="12">
        <v>110409</v>
      </c>
      <c r="AH75" s="12">
        <f t="shared" si="41"/>
        <v>550.679439607728</v>
      </c>
      <c r="AI75" s="15">
        <f t="shared" si="42"/>
        <v>1.0820409380142124E-3</v>
      </c>
      <c r="AJ75" s="15">
        <f t="shared" si="45"/>
        <v>4.6631115113626774E-4</v>
      </c>
      <c r="AK75" s="12">
        <v>13980</v>
      </c>
      <c r="AL75" s="12">
        <f t="shared" si="43"/>
        <v>69.727092589517497</v>
      </c>
      <c r="AM75" s="12">
        <v>266947196</v>
      </c>
      <c r="AN75" s="15">
        <f t="shared" si="50"/>
        <v>5.0932457934210085E-2</v>
      </c>
      <c r="AP75">
        <v>2094</v>
      </c>
      <c r="AQ75" s="12">
        <v>102401532</v>
      </c>
      <c r="AR75" s="12">
        <v>266947196</v>
      </c>
      <c r="AS75" s="12">
        <v>-164545664</v>
      </c>
      <c r="AT75" s="12">
        <v>0</v>
      </c>
      <c r="AU75" s="12">
        <f t="shared" si="51"/>
        <v>-229256879.87640008</v>
      </c>
      <c r="AV75" s="15">
        <f t="shared" si="52"/>
        <v>3.5000000000000003E-2</v>
      </c>
      <c r="AW75" s="12">
        <v>-164545664</v>
      </c>
      <c r="AX75" s="12">
        <v>-3165290165</v>
      </c>
      <c r="AY75" s="17">
        <f t="shared" si="46"/>
        <v>-11.857364349314986</v>
      </c>
      <c r="AZ75" s="18">
        <f t="shared" si="53"/>
        <v>4.4589370135659692E-3</v>
      </c>
    </row>
    <row r="76" spans="1:52">
      <c r="A76">
        <v>2095</v>
      </c>
      <c r="B76" s="12">
        <v>889511419</v>
      </c>
      <c r="C76" s="15">
        <f t="shared" si="47"/>
        <v>6.0054811626173432E-2</v>
      </c>
      <c r="D76" s="12">
        <v>108165590</v>
      </c>
      <c r="E76" s="15">
        <v>0.1216</v>
      </c>
      <c r="F76" s="12">
        <f t="shared" si="33"/>
        <v>108164588.5504</v>
      </c>
      <c r="G76" s="12">
        <v>236368</v>
      </c>
      <c r="H76" s="12">
        <v>131849</v>
      </c>
      <c r="I76" s="12">
        <v>108533807</v>
      </c>
      <c r="J76" s="12">
        <f t="shared" si="34"/>
        <v>501198.56609735702</v>
      </c>
      <c r="K76" s="12">
        <f t="shared" si="35"/>
        <v>4121660.5736632631</v>
      </c>
      <c r="L76" s="12">
        <f t="shared" si="36"/>
        <v>1706.1787617732266</v>
      </c>
      <c r="M76" s="15">
        <f t="shared" si="48"/>
        <v>5.9884602117085572E-2</v>
      </c>
      <c r="N76" s="15"/>
      <c r="O76" s="15"/>
      <c r="P76" s="15"/>
      <c r="Q76" s="12"/>
      <c r="R76">
        <v>2095</v>
      </c>
      <c r="S76" s="12">
        <v>218359078</v>
      </c>
      <c r="T76" s="12">
        <v>18393706</v>
      </c>
      <c r="U76" s="12">
        <v>12185996</v>
      </c>
      <c r="V76" s="12">
        <v>248938780</v>
      </c>
      <c r="W76" s="12">
        <f t="shared" si="37"/>
        <v>1011793.6470178819</v>
      </c>
      <c r="X76" s="12">
        <f t="shared" si="38"/>
        <v>85229.499255875664</v>
      </c>
      <c r="Y76" s="12">
        <f t="shared" si="39"/>
        <v>56465.311395871162</v>
      </c>
      <c r="Z76" s="12"/>
      <c r="AA76">
        <v>2095</v>
      </c>
      <c r="AB76" s="12">
        <v>248938780</v>
      </c>
      <c r="AC76" s="15">
        <f t="shared" si="49"/>
        <v>5.1390095592371177E-2</v>
      </c>
      <c r="AD76" s="12">
        <v>31596076</v>
      </c>
      <c r="AE76" s="12">
        <f t="shared" si="40"/>
        <v>146404.30459911618</v>
      </c>
      <c r="AF76" s="12">
        <f t="shared" si="44"/>
        <v>31596075.923076924</v>
      </c>
      <c r="AG76" s="12">
        <v>111525</v>
      </c>
      <c r="AH76" s="12">
        <f t="shared" si="41"/>
        <v>516.76480555422233</v>
      </c>
      <c r="AI76" s="15">
        <f t="shared" si="42"/>
        <v>1.0310580287131979E-3</v>
      </c>
      <c r="AJ76" s="15">
        <f t="shared" si="45"/>
        <v>4.4800171351365984E-4</v>
      </c>
      <c r="AK76" s="12">
        <v>14105</v>
      </c>
      <c r="AL76" s="12">
        <f t="shared" si="43"/>
        <v>65.357252475609116</v>
      </c>
      <c r="AM76" s="12">
        <v>280660486</v>
      </c>
      <c r="AN76" s="15">
        <f t="shared" si="50"/>
        <v>5.1370796192967028E-2</v>
      </c>
      <c r="AP76">
        <v>2095</v>
      </c>
      <c r="AQ76" s="12">
        <v>108533807</v>
      </c>
      <c r="AR76" s="12">
        <v>280660486</v>
      </c>
      <c r="AS76" s="12">
        <v>-172126679</v>
      </c>
      <c r="AT76" s="12">
        <v>0</v>
      </c>
      <c r="AU76" s="12">
        <f t="shared" si="51"/>
        <v>-241828168.60600007</v>
      </c>
      <c r="AV76" s="15">
        <f t="shared" si="52"/>
        <v>3.5000000000000003E-2</v>
      </c>
      <c r="AW76" s="12">
        <v>-172126679</v>
      </c>
      <c r="AX76" s="12">
        <v>-3337416844</v>
      </c>
      <c r="AY76" s="17">
        <f t="shared" si="46"/>
        <v>-11.891295748700442</v>
      </c>
      <c r="AZ76" s="18">
        <f t="shared" si="53"/>
        <v>4.1424535614696858E-3</v>
      </c>
    </row>
    <row r="77" spans="1:52">
      <c r="A77">
        <v>2096</v>
      </c>
      <c r="B77" s="12">
        <v>942968868</v>
      </c>
      <c r="C77" s="15">
        <f t="shared" si="47"/>
        <v>6.0097541029993318E-2</v>
      </c>
      <c r="D77" s="12">
        <v>114666073</v>
      </c>
      <c r="E77" s="15">
        <v>0.1216</v>
      </c>
      <c r="F77" s="12">
        <f t="shared" si="33"/>
        <v>114665014.3488</v>
      </c>
      <c r="G77" s="12">
        <v>239201</v>
      </c>
      <c r="H77" s="12">
        <v>133432</v>
      </c>
      <c r="I77" s="12">
        <v>115038706</v>
      </c>
      <c r="J77" s="12">
        <f t="shared" si="34"/>
        <v>493607.72358342487</v>
      </c>
      <c r="K77" s="12">
        <f t="shared" si="35"/>
        <v>4059236.5654967451</v>
      </c>
      <c r="L77" s="12">
        <f t="shared" si="36"/>
        <v>1604.0884810109644</v>
      </c>
      <c r="M77" s="15">
        <f t="shared" si="48"/>
        <v>5.9934311527467088E-2</v>
      </c>
      <c r="N77" s="15"/>
      <c r="O77" s="15"/>
      <c r="P77" s="15"/>
      <c r="Q77" s="12"/>
      <c r="R77">
        <v>2096</v>
      </c>
      <c r="S77" s="12">
        <v>229935920</v>
      </c>
      <c r="T77" s="12">
        <v>19380182</v>
      </c>
      <c r="U77" s="12">
        <v>12680536</v>
      </c>
      <c r="V77" s="12">
        <v>261996638</v>
      </c>
      <c r="W77" s="12">
        <f t="shared" si="37"/>
        <v>989814.53774265468</v>
      </c>
      <c r="X77" s="12">
        <f t="shared" si="38"/>
        <v>83426.66029604472</v>
      </c>
      <c r="Y77" s="12">
        <f t="shared" si="39"/>
        <v>54586.420769617427</v>
      </c>
      <c r="Z77" s="12"/>
      <c r="AA77">
        <v>2096</v>
      </c>
      <c r="AB77" s="12">
        <v>261996638</v>
      </c>
      <c r="AC77" s="15">
        <f t="shared" si="49"/>
        <v>5.2454093331701923E-2</v>
      </c>
      <c r="AD77" s="12">
        <v>33253419</v>
      </c>
      <c r="AE77" s="12">
        <f t="shared" si="40"/>
        <v>143147.34973051539</v>
      </c>
      <c r="AF77" s="12">
        <f t="shared" si="44"/>
        <v>33253419.438461542</v>
      </c>
      <c r="AG77" s="12">
        <v>112641</v>
      </c>
      <c r="AH77" s="12">
        <f t="shared" si="41"/>
        <v>484.89030920384408</v>
      </c>
      <c r="AI77" s="15">
        <f t="shared" si="42"/>
        <v>9.8233938821642563E-4</v>
      </c>
      <c r="AJ77" s="15">
        <f t="shared" si="45"/>
        <v>4.2993299784251429E-4</v>
      </c>
      <c r="AK77" s="12">
        <v>14230</v>
      </c>
      <c r="AL77" s="12">
        <f t="shared" si="43"/>
        <v>61.256461678879816</v>
      </c>
      <c r="AM77" s="12">
        <v>295376929</v>
      </c>
      <c r="AN77" s="15">
        <f t="shared" si="50"/>
        <v>5.2435037114558325E-2</v>
      </c>
      <c r="AP77">
        <v>2096</v>
      </c>
      <c r="AQ77" s="12">
        <v>115038706</v>
      </c>
      <c r="AR77" s="12">
        <v>295376929</v>
      </c>
      <c r="AS77" s="12">
        <v>-180338223</v>
      </c>
      <c r="AT77" s="12">
        <v>0</v>
      </c>
      <c r="AU77" s="12">
        <f t="shared" si="51"/>
        <v>-254978646.88160008</v>
      </c>
      <c r="AV77" s="15">
        <f t="shared" si="52"/>
        <v>3.5000000000000003E-2</v>
      </c>
      <c r="AW77" s="12">
        <v>-180338223</v>
      </c>
      <c r="AX77" s="12">
        <v>-3517755067</v>
      </c>
      <c r="AY77" s="17">
        <f t="shared" si="46"/>
        <v>-11.909376534279019</v>
      </c>
      <c r="AZ77" s="18">
        <f t="shared" si="53"/>
        <v>3.8484332603768916E-3</v>
      </c>
    </row>
    <row r="78" spans="1:52">
      <c r="A78">
        <v>2097</v>
      </c>
      <c r="B78" s="12">
        <v>999679652</v>
      </c>
      <c r="C78" s="15">
        <f t="shared" si="47"/>
        <v>6.0140674760855495E-2</v>
      </c>
      <c r="D78" s="12">
        <v>121562150</v>
      </c>
      <c r="E78" s="15">
        <v>0.1216</v>
      </c>
      <c r="F78" s="12">
        <f t="shared" si="33"/>
        <v>121561045.6832</v>
      </c>
      <c r="G78" s="12">
        <v>242033</v>
      </c>
      <c r="H78" s="12">
        <v>135014</v>
      </c>
      <c r="I78" s="12">
        <v>121939197</v>
      </c>
      <c r="J78" s="12">
        <f t="shared" si="34"/>
        <v>486151.56786626403</v>
      </c>
      <c r="K78" s="12">
        <f t="shared" si="35"/>
        <v>3997920.6536228689</v>
      </c>
      <c r="L78" s="12">
        <f t="shared" si="36"/>
        <v>1507.8870372831614</v>
      </c>
      <c r="M78" s="15">
        <f t="shared" si="48"/>
        <v>5.9984080488526992E-2</v>
      </c>
      <c r="N78" s="15"/>
      <c r="O78" s="15"/>
      <c r="P78" s="15"/>
      <c r="Q78" s="12"/>
      <c r="R78">
        <v>2097</v>
      </c>
      <c r="S78" s="12">
        <v>242396649</v>
      </c>
      <c r="T78" s="12">
        <v>20425953</v>
      </c>
      <c r="U78" s="12">
        <v>13202127</v>
      </c>
      <c r="V78" s="12">
        <v>276024729</v>
      </c>
      <c r="W78" s="12">
        <f t="shared" si="37"/>
        <v>969393.11255089252</v>
      </c>
      <c r="X78" s="12">
        <f t="shared" si="38"/>
        <v>81687.507798378196</v>
      </c>
      <c r="Y78" s="12">
        <f t="shared" si="39"/>
        <v>52797.969929122977</v>
      </c>
      <c r="Z78" s="12"/>
      <c r="AA78">
        <v>2097</v>
      </c>
      <c r="AB78" s="12">
        <v>276024729</v>
      </c>
      <c r="AC78" s="15">
        <f t="shared" si="49"/>
        <v>5.3543019128359903E-2</v>
      </c>
      <c r="AD78" s="12">
        <v>35033908</v>
      </c>
      <c r="AE78" s="12">
        <f t="shared" si="40"/>
        <v>140107.66758141783</v>
      </c>
      <c r="AF78" s="12">
        <f t="shared" si="44"/>
        <v>35033907.911538467</v>
      </c>
      <c r="AG78" s="12">
        <v>113757</v>
      </c>
      <c r="AH78" s="12">
        <f t="shared" si="41"/>
        <v>454.93719801568665</v>
      </c>
      <c r="AI78" s="15">
        <f t="shared" si="42"/>
        <v>9.3579292567628981E-4</v>
      </c>
      <c r="AJ78" s="15">
        <f t="shared" si="45"/>
        <v>4.1212611787402572E-4</v>
      </c>
      <c r="AK78" s="12">
        <v>14355</v>
      </c>
      <c r="AL78" s="12">
        <f t="shared" si="43"/>
        <v>57.408541694270959</v>
      </c>
      <c r="AM78" s="12">
        <v>311186748</v>
      </c>
      <c r="AN78" s="15">
        <f t="shared" si="50"/>
        <v>5.3524217526142781E-2</v>
      </c>
      <c r="AP78">
        <v>2097</v>
      </c>
      <c r="AQ78" s="12">
        <v>121939197</v>
      </c>
      <c r="AR78" s="12">
        <v>311186748</v>
      </c>
      <c r="AS78" s="12">
        <v>-189247551</v>
      </c>
      <c r="AT78" s="12">
        <v>0</v>
      </c>
      <c r="AU78" s="12">
        <f t="shared" si="51"/>
        <v>-268756487.1188001</v>
      </c>
      <c r="AV78" s="15">
        <f t="shared" si="52"/>
        <v>3.5000000000000003E-2</v>
      </c>
      <c r="AW78" s="12">
        <v>-189247551</v>
      </c>
      <c r="AX78" s="12">
        <v>-3707002618</v>
      </c>
      <c r="AY78" s="17">
        <f t="shared" si="46"/>
        <v>-11.912469415310706</v>
      </c>
      <c r="AZ78" s="18">
        <f t="shared" si="53"/>
        <v>3.575281735764485E-3</v>
      </c>
    </row>
    <row r="79" spans="1:52">
      <c r="A79">
        <v>2098</v>
      </c>
      <c r="B79" s="12">
        <v>1059964288</v>
      </c>
      <c r="C79" s="15">
        <f t="shared" si="47"/>
        <v>6.0303954251136549E-2</v>
      </c>
      <c r="D79" s="12">
        <v>128892820</v>
      </c>
      <c r="E79" s="15">
        <v>0.1216</v>
      </c>
      <c r="F79" s="12">
        <f t="shared" si="33"/>
        <v>128891657.4208</v>
      </c>
      <c r="G79" s="12">
        <v>244866</v>
      </c>
      <c r="H79" s="12">
        <v>136597</v>
      </c>
      <c r="I79" s="12">
        <v>129274283</v>
      </c>
      <c r="J79" s="12">
        <f t="shared" si="34"/>
        <v>478881.82502003084</v>
      </c>
      <c r="K79" s="12">
        <f t="shared" si="35"/>
        <v>3938137.3818456107</v>
      </c>
      <c r="L79" s="12">
        <f t="shared" si="36"/>
        <v>1417.2682203525069</v>
      </c>
      <c r="M79" s="15">
        <f t="shared" si="48"/>
        <v>6.0153635422086627E-2</v>
      </c>
      <c r="N79" s="15"/>
      <c r="O79" s="15"/>
      <c r="P79" s="15"/>
      <c r="Q79" s="12"/>
      <c r="R79">
        <v>2098</v>
      </c>
      <c r="S79" s="12">
        <v>255776076</v>
      </c>
      <c r="T79" s="12">
        <v>21533390</v>
      </c>
      <c r="U79" s="12">
        <v>13752734</v>
      </c>
      <c r="V79" s="12">
        <v>291062200</v>
      </c>
      <c r="W79" s="12">
        <f t="shared" si="37"/>
        <v>950297.41820639896</v>
      </c>
      <c r="X79" s="12">
        <f t="shared" si="38"/>
        <v>80004.061530099832</v>
      </c>
      <c r="Y79" s="12">
        <f t="shared" si="39"/>
        <v>51096.208128079037</v>
      </c>
      <c r="Z79" s="12"/>
      <c r="AA79">
        <v>2098</v>
      </c>
      <c r="AB79" s="12">
        <v>291062200</v>
      </c>
      <c r="AC79" s="15">
        <f t="shared" si="49"/>
        <v>5.4478709405779258E-2</v>
      </c>
      <c r="AD79" s="12">
        <v>36942510</v>
      </c>
      <c r="AE79" s="12">
        <f t="shared" si="40"/>
        <v>137254.32192127334</v>
      </c>
      <c r="AF79" s="12">
        <f t="shared" si="44"/>
        <v>36942510</v>
      </c>
      <c r="AG79" s="12">
        <v>114872</v>
      </c>
      <c r="AH79" s="12">
        <f t="shared" si="41"/>
        <v>426.78958380847729</v>
      </c>
      <c r="AI79" s="15">
        <f t="shared" si="42"/>
        <v>8.9122109361871357E-4</v>
      </c>
      <c r="AJ79" s="15">
        <f t="shared" si="45"/>
        <v>3.9466478299140183E-4</v>
      </c>
      <c r="AK79" s="12">
        <v>14480</v>
      </c>
      <c r="AL79" s="12">
        <f t="shared" si="43"/>
        <v>53.798255219259275</v>
      </c>
      <c r="AM79" s="12">
        <v>328134062</v>
      </c>
      <c r="AN79" s="15">
        <f t="shared" si="50"/>
        <v>5.4460268982919446E-2</v>
      </c>
      <c r="AP79">
        <v>2098</v>
      </c>
      <c r="AQ79" s="12">
        <v>129274283</v>
      </c>
      <c r="AR79" s="12">
        <v>328134062</v>
      </c>
      <c r="AS79" s="12">
        <v>-198859779</v>
      </c>
      <c r="AT79" s="12">
        <v>0</v>
      </c>
      <c r="AU79" s="12">
        <f t="shared" si="51"/>
        <v>-283215000.01520008</v>
      </c>
      <c r="AV79" s="15">
        <f t="shared" si="52"/>
        <v>3.5000000000000003E-2</v>
      </c>
      <c r="AW79" s="12">
        <v>-198859779</v>
      </c>
      <c r="AX79" s="12">
        <v>-3905862397</v>
      </c>
      <c r="AY79" s="17">
        <f t="shared" si="46"/>
        <v>-11.903251900133428</v>
      </c>
      <c r="AZ79" s="18">
        <f t="shared" si="53"/>
        <v>3.321517777558979E-3</v>
      </c>
    </row>
    <row r="80" spans="1:52">
      <c r="A80">
        <v>2099</v>
      </c>
      <c r="B80" s="12">
        <v>1124178717</v>
      </c>
      <c r="C80" s="15">
        <f t="shared" si="47"/>
        <v>6.058169103146227E-2</v>
      </c>
      <c r="D80" s="12">
        <v>136701368</v>
      </c>
      <c r="E80" s="15">
        <v>0.1216</v>
      </c>
      <c r="F80" s="12">
        <f t="shared" si="33"/>
        <v>136700131.98719999</v>
      </c>
      <c r="G80" s="12">
        <v>247698</v>
      </c>
      <c r="H80" s="12">
        <v>138179</v>
      </c>
      <c r="I80" s="12">
        <v>137087246</v>
      </c>
      <c r="J80" s="12">
        <f t="shared" si="34"/>
        <v>471844.39515016042</v>
      </c>
      <c r="K80" s="12">
        <f t="shared" si="35"/>
        <v>3880264.2177183507</v>
      </c>
      <c r="L80" s="12">
        <f t="shared" si="36"/>
        <v>1331.9098581907276</v>
      </c>
      <c r="M80" s="15">
        <f t="shared" si="48"/>
        <v>6.0437101786130265E-2</v>
      </c>
      <c r="N80" s="15"/>
      <c r="O80" s="15"/>
      <c r="P80" s="15"/>
      <c r="Q80" s="12"/>
      <c r="R80">
        <v>2099</v>
      </c>
      <c r="S80" s="12">
        <v>270062545</v>
      </c>
      <c r="T80" s="12">
        <v>22705855</v>
      </c>
      <c r="U80" s="12">
        <v>14334042</v>
      </c>
      <c r="V80" s="12">
        <v>307102442</v>
      </c>
      <c r="W80" s="12">
        <f t="shared" si="37"/>
        <v>932159.64157899271</v>
      </c>
      <c r="X80" s="12">
        <f t="shared" si="38"/>
        <v>78372.517960773053</v>
      </c>
      <c r="Y80" s="12">
        <f t="shared" si="39"/>
        <v>49476.003616489019</v>
      </c>
      <c r="Z80" s="12"/>
      <c r="AA80">
        <v>2099</v>
      </c>
      <c r="AB80" s="12">
        <v>307102442</v>
      </c>
      <c r="AC80" s="15">
        <f t="shared" si="49"/>
        <v>5.5109327147255804E-2</v>
      </c>
      <c r="AD80" s="12">
        <v>38978387</v>
      </c>
      <c r="AE80" s="12">
        <f t="shared" si="40"/>
        <v>134539.49808273956</v>
      </c>
      <c r="AF80" s="12">
        <f t="shared" si="44"/>
        <v>38978386.869230777</v>
      </c>
      <c r="AG80" s="12">
        <v>115988</v>
      </c>
      <c r="AH80" s="12">
        <f t="shared" si="41"/>
        <v>400.34923209164089</v>
      </c>
      <c r="AI80" s="15">
        <f t="shared" si="42"/>
        <v>8.484772442072416E-4</v>
      </c>
      <c r="AJ80" s="15">
        <f t="shared" si="45"/>
        <v>3.7768504621659766E-4</v>
      </c>
      <c r="AK80" s="12">
        <v>14605</v>
      </c>
      <c r="AL80" s="12">
        <f t="shared" si="43"/>
        <v>50.411254049543182</v>
      </c>
      <c r="AM80" s="12">
        <v>346211422</v>
      </c>
      <c r="AN80" s="15">
        <f t="shared" si="50"/>
        <v>5.5091385179024677E-2</v>
      </c>
      <c r="AP80">
        <v>2099</v>
      </c>
      <c r="AQ80" s="12">
        <v>137087246</v>
      </c>
      <c r="AR80" s="12">
        <v>346211422</v>
      </c>
      <c r="AS80" s="12">
        <v>-209124176</v>
      </c>
      <c r="AT80" s="12">
        <v>0</v>
      </c>
      <c r="AU80" s="12">
        <f t="shared" si="51"/>
        <v>-298407887.13080007</v>
      </c>
      <c r="AV80" s="15">
        <f t="shared" si="52"/>
        <v>3.5000000000000003E-2</v>
      </c>
      <c r="AW80" s="12">
        <v>-209124176</v>
      </c>
      <c r="AX80" s="12">
        <v>-4114986573</v>
      </c>
      <c r="AY80" s="17">
        <f t="shared" si="46"/>
        <v>-11.885762027227397</v>
      </c>
      <c r="AZ80" s="18">
        <f t="shared" si="53"/>
        <v>3.0857653080258074E-3</v>
      </c>
    </row>
    <row r="81" spans="1:52">
      <c r="A81">
        <v>2100</v>
      </c>
      <c r="B81" s="12">
        <v>1192750781</v>
      </c>
      <c r="C81" s="15">
        <f t="shared" si="47"/>
        <v>6.0997475724315908E-2</v>
      </c>
      <c r="D81" s="12">
        <v>145039694</v>
      </c>
      <c r="E81" s="15">
        <v>0.1216</v>
      </c>
      <c r="F81" s="12">
        <f t="shared" si="33"/>
        <v>145038494.96959999</v>
      </c>
      <c r="G81" s="12">
        <v>250531</v>
      </c>
      <c r="H81" s="12">
        <v>139762</v>
      </c>
      <c r="I81" s="12">
        <v>145429986</v>
      </c>
      <c r="J81" s="12">
        <f t="shared" si="34"/>
        <v>465092.27453259152</v>
      </c>
      <c r="K81" s="12">
        <f t="shared" si="35"/>
        <v>3824740.3754575965</v>
      </c>
      <c r="L81" s="12">
        <f t="shared" si="36"/>
        <v>1251.5350391193513</v>
      </c>
      <c r="M81" s="15">
        <f t="shared" si="48"/>
        <v>6.0857156616889174E-2</v>
      </c>
      <c r="N81" s="15"/>
      <c r="O81" s="15"/>
      <c r="P81" s="15"/>
      <c r="Q81" s="12"/>
      <c r="R81">
        <v>2100</v>
      </c>
      <c r="S81" s="12">
        <v>285199371</v>
      </c>
      <c r="T81" s="12">
        <v>23947323</v>
      </c>
      <c r="U81" s="12">
        <v>14947280</v>
      </c>
      <c r="V81" s="12">
        <v>324093975</v>
      </c>
      <c r="W81" s="12">
        <f t="shared" si="37"/>
        <v>914536.01766185754</v>
      </c>
      <c r="X81" s="12">
        <f t="shared" si="38"/>
        <v>76790.805440037977</v>
      </c>
      <c r="Y81" s="12">
        <f t="shared" si="39"/>
        <v>47930.771649832044</v>
      </c>
      <c r="Z81" s="12"/>
      <c r="AA81">
        <v>2100</v>
      </c>
      <c r="AB81" s="12">
        <v>324093975</v>
      </c>
      <c r="AC81" s="15">
        <f t="shared" si="49"/>
        <v>5.532855059485331E-2</v>
      </c>
      <c r="AD81" s="12">
        <v>41135004</v>
      </c>
      <c r="AE81" s="12">
        <f t="shared" si="40"/>
        <v>131905.77038356996</v>
      </c>
      <c r="AF81" s="12">
        <f t="shared" si="44"/>
        <v>41135004.519230768</v>
      </c>
      <c r="AG81" s="12">
        <v>117104</v>
      </c>
      <c r="AH81" s="12">
        <f t="shared" si="41"/>
        <v>375.51213888292261</v>
      </c>
      <c r="AI81" s="15">
        <f t="shared" si="42"/>
        <v>8.0739276794116789E-4</v>
      </c>
      <c r="AJ81" s="15">
        <f t="shared" si="45"/>
        <v>3.6132729712115135E-4</v>
      </c>
      <c r="AK81" s="12">
        <v>14730</v>
      </c>
      <c r="AL81" s="12">
        <f t="shared" si="43"/>
        <v>47.234029629606589</v>
      </c>
      <c r="AM81" s="12">
        <v>365360813</v>
      </c>
      <c r="AN81" s="15">
        <f t="shared" si="50"/>
        <v>5.5311262954230278E-2</v>
      </c>
      <c r="AP81">
        <v>2100</v>
      </c>
      <c r="AQ81" s="12">
        <v>145429986</v>
      </c>
      <c r="AR81" s="12">
        <v>365360813</v>
      </c>
      <c r="AS81" s="12">
        <v>-219930826</v>
      </c>
      <c r="AT81" s="12">
        <v>0</v>
      </c>
      <c r="AU81" s="12">
        <f t="shared" si="51"/>
        <v>-314384974.17720008</v>
      </c>
      <c r="AV81" s="15">
        <f t="shared" si="52"/>
        <v>3.5000000000000003E-2</v>
      </c>
      <c r="AW81" s="12">
        <v>-219930826</v>
      </c>
      <c r="AX81" s="12">
        <v>-4334917399</v>
      </c>
      <c r="AY81" s="17">
        <f t="shared" si="46"/>
        <v>-11.864757370681676</v>
      </c>
      <c r="AZ81" s="18">
        <f t="shared" si="53"/>
        <v>2.8667459197564173E-3</v>
      </c>
    </row>
    <row r="82" spans="1:52">
      <c r="A82">
        <v>2101</v>
      </c>
      <c r="B82" s="12">
        <v>1265986791</v>
      </c>
      <c r="C82" s="15">
        <f t="shared" si="47"/>
        <v>6.1400932337767111E-2</v>
      </c>
      <c r="D82" s="12">
        <v>153945213</v>
      </c>
      <c r="E82" s="15">
        <v>0.1216</v>
      </c>
      <c r="F82" s="12">
        <f t="shared" si="33"/>
        <v>153943993.78560001</v>
      </c>
      <c r="G82" s="12">
        <v>253363</v>
      </c>
      <c r="H82" s="12">
        <v>141344</v>
      </c>
      <c r="I82" s="12">
        <v>154339920</v>
      </c>
      <c r="J82" s="12">
        <f t="shared" si="34"/>
        <v>458611.29919740115</v>
      </c>
      <c r="K82" s="12">
        <f t="shared" si="35"/>
        <v>3771444.6306768809</v>
      </c>
      <c r="L82" s="12">
        <f t="shared" si="36"/>
        <v>1175.8539713236073</v>
      </c>
      <c r="M82" s="15">
        <f t="shared" si="48"/>
        <v>6.1266140808127423E-2</v>
      </c>
      <c r="N82" s="15"/>
      <c r="O82" s="15"/>
      <c r="P82" s="15"/>
      <c r="Q82" s="12"/>
      <c r="R82">
        <v>2101</v>
      </c>
      <c r="S82" s="12">
        <v>301209392</v>
      </c>
      <c r="T82" s="12">
        <v>25258270</v>
      </c>
      <c r="U82" s="12">
        <v>15593604</v>
      </c>
      <c r="V82" s="12">
        <v>342061266</v>
      </c>
      <c r="W82" s="12">
        <f t="shared" si="37"/>
        <v>897319.42879951256</v>
      </c>
      <c r="X82" s="12">
        <f t="shared" si="38"/>
        <v>75245.782538095169</v>
      </c>
      <c r="Y82" s="12">
        <f t="shared" si="39"/>
        <v>46454.208287787369</v>
      </c>
      <c r="Z82" s="12"/>
      <c r="AA82">
        <v>2101</v>
      </c>
      <c r="AB82" s="12">
        <v>342061266</v>
      </c>
      <c r="AC82" s="15">
        <f t="shared" si="49"/>
        <v>5.5438522113840483E-2</v>
      </c>
      <c r="AD82" s="12">
        <v>43415468</v>
      </c>
      <c r="AE82" s="12">
        <f t="shared" si="40"/>
        <v>129337.07906034855</v>
      </c>
      <c r="AF82" s="12">
        <f t="shared" si="44"/>
        <v>43415468.376923084</v>
      </c>
      <c r="AG82" s="12">
        <v>118220</v>
      </c>
      <c r="AH82" s="12">
        <f t="shared" si="41"/>
        <v>352.18391487831951</v>
      </c>
      <c r="AI82" s="15">
        <f t="shared" si="42"/>
        <v>7.679355382099475E-4</v>
      </c>
      <c r="AJ82" s="15">
        <f t="shared" si="45"/>
        <v>3.4561060181540696E-4</v>
      </c>
      <c r="AK82" s="12">
        <v>14855</v>
      </c>
      <c r="AL82" s="12">
        <f t="shared" si="43"/>
        <v>44.253866143778012</v>
      </c>
      <c r="AM82" s="12">
        <v>385609809</v>
      </c>
      <c r="AN82" s="15">
        <f t="shared" si="50"/>
        <v>5.5421915212346518E-2</v>
      </c>
      <c r="AP82">
        <v>2101</v>
      </c>
      <c r="AQ82" s="12">
        <v>154339920</v>
      </c>
      <c r="AR82" s="12">
        <v>385609809</v>
      </c>
      <c r="AS82" s="12">
        <v>-231269889</v>
      </c>
      <c r="AT82" s="12">
        <v>0</v>
      </c>
      <c r="AU82" s="12">
        <f t="shared" si="51"/>
        <v>-331187689.28360009</v>
      </c>
      <c r="AV82" s="15">
        <f t="shared" si="52"/>
        <v>3.5000000000000003E-2</v>
      </c>
      <c r="AW82" s="12">
        <v>-231269889</v>
      </c>
      <c r="AX82" s="12">
        <v>-4566187288</v>
      </c>
      <c r="AY82" s="17">
        <f t="shared" si="46"/>
        <v>-11.841470785822256</v>
      </c>
      <c r="AZ82" s="18">
        <f t="shared" si="53"/>
        <v>2.6632719432891278E-3</v>
      </c>
    </row>
    <row r="83" spans="1:52">
      <c r="A83">
        <v>2102</v>
      </c>
      <c r="B83" s="12">
        <v>1344313481</v>
      </c>
      <c r="C83" s="15">
        <f t="shared" si="47"/>
        <v>6.1870068911327181E-2</v>
      </c>
      <c r="D83" s="12">
        <v>163469785</v>
      </c>
      <c r="E83" s="15">
        <v>0.1216</v>
      </c>
      <c r="F83" s="12">
        <f t="shared" si="33"/>
        <v>163468519.28959998</v>
      </c>
      <c r="G83" s="12">
        <v>256196</v>
      </c>
      <c r="H83" s="12">
        <v>142927</v>
      </c>
      <c r="I83" s="12">
        <v>163868907</v>
      </c>
      <c r="J83" s="12">
        <f t="shared" si="34"/>
        <v>452420.5924170342</v>
      </c>
      <c r="K83" s="12">
        <f t="shared" si="35"/>
        <v>3720535.2748719007</v>
      </c>
      <c r="L83" s="12">
        <f t="shared" si="36"/>
        <v>1104.616759037543</v>
      </c>
      <c r="M83" s="15">
        <f t="shared" si="48"/>
        <v>6.1740261365951232E-2</v>
      </c>
      <c r="N83" s="15"/>
      <c r="O83" s="15"/>
      <c r="P83" s="15"/>
      <c r="Q83" s="12"/>
      <c r="R83">
        <v>2102</v>
      </c>
      <c r="S83" s="12">
        <v>318081087</v>
      </c>
      <c r="T83" s="12">
        <v>26645170</v>
      </c>
      <c r="U83" s="12">
        <v>16274487</v>
      </c>
      <c r="V83" s="12">
        <v>361000745</v>
      </c>
      <c r="W83" s="12">
        <f t="shared" si="37"/>
        <v>880324.35974142991</v>
      </c>
      <c r="X83" s="12">
        <f t="shared" si="38"/>
        <v>73743.435806516703</v>
      </c>
      <c r="Y83" s="12">
        <f t="shared" si="39"/>
        <v>45041.431049923522</v>
      </c>
      <c r="Z83" s="12"/>
      <c r="AA83">
        <v>2102</v>
      </c>
      <c r="AB83" s="12">
        <v>361000745</v>
      </c>
      <c r="AC83" s="15">
        <f t="shared" si="49"/>
        <v>5.5368674803419671E-2</v>
      </c>
      <c r="AD83" s="12">
        <v>45819325</v>
      </c>
      <c r="AE83" s="12">
        <f t="shared" si="40"/>
        <v>126810.0166685154</v>
      </c>
      <c r="AF83" s="12">
        <f t="shared" si="44"/>
        <v>45819325.326923087</v>
      </c>
      <c r="AG83" s="12">
        <v>119336</v>
      </c>
      <c r="AH83" s="12">
        <f t="shared" si="41"/>
        <v>330.27549290946456</v>
      </c>
      <c r="AI83" s="15">
        <f t="shared" si="42"/>
        <v>7.3001870039775241E-4</v>
      </c>
      <c r="AJ83" s="15">
        <f t="shared" si="45"/>
        <v>3.3056995491796009E-4</v>
      </c>
      <c r="AK83" s="12">
        <v>14979</v>
      </c>
      <c r="AL83" s="12">
        <f t="shared" si="43"/>
        <v>41.456028426383234</v>
      </c>
      <c r="AM83" s="12">
        <v>406954385</v>
      </c>
      <c r="AN83" s="15">
        <f t="shared" si="50"/>
        <v>5.5352782791892041E-2</v>
      </c>
      <c r="AP83">
        <v>2102</v>
      </c>
      <c r="AQ83" s="12">
        <v>163868907</v>
      </c>
      <c r="AR83" s="12">
        <v>406954385</v>
      </c>
      <c r="AS83" s="12">
        <v>-243085478</v>
      </c>
      <c r="AT83" s="12">
        <v>0</v>
      </c>
      <c r="AU83" s="12">
        <f t="shared" si="51"/>
        <v>-348856708.80320013</v>
      </c>
      <c r="AV83" s="15">
        <f t="shared" si="52"/>
        <v>3.5000000000000003E-2</v>
      </c>
      <c r="AW83" s="12">
        <v>-243085478</v>
      </c>
      <c r="AX83" s="12">
        <v>-4809272765</v>
      </c>
      <c r="AY83" s="17">
        <f t="shared" si="46"/>
        <v>-11.817719484703426</v>
      </c>
      <c r="AZ83" s="18">
        <f t="shared" si="53"/>
        <v>2.474240006771765E-3</v>
      </c>
    </row>
    <row r="84" spans="1:52">
      <c r="A84">
        <v>2103</v>
      </c>
      <c r="B84" s="12">
        <v>1427669613</v>
      </c>
      <c r="C84" s="15">
        <f t="shared" si="47"/>
        <v>6.2006468861707464E-2</v>
      </c>
      <c r="D84" s="12">
        <v>173605947</v>
      </c>
      <c r="E84" s="15">
        <v>0.1216</v>
      </c>
      <c r="F84" s="12">
        <f t="shared" si="33"/>
        <v>173604624.94080001</v>
      </c>
      <c r="G84" s="12">
        <v>259028</v>
      </c>
      <c r="H84" s="12">
        <v>144509</v>
      </c>
      <c r="I84" s="12">
        <v>174009484</v>
      </c>
      <c r="J84" s="12">
        <f t="shared" si="34"/>
        <v>446370.80503198609</v>
      </c>
      <c r="K84" s="12">
        <f t="shared" si="35"/>
        <v>3670784.5870885635</v>
      </c>
      <c r="L84" s="12">
        <f t="shared" si="36"/>
        <v>1037.5631633759215</v>
      </c>
      <c r="M84" s="15">
        <f t="shared" si="48"/>
        <v>6.1882252012579686E-2</v>
      </c>
      <c r="N84" s="15"/>
      <c r="O84" s="15"/>
      <c r="P84" s="15"/>
      <c r="Q84" s="12"/>
      <c r="R84">
        <v>2103</v>
      </c>
      <c r="S84" s="12">
        <v>335872744</v>
      </c>
      <c r="T84" s="12">
        <v>28117988</v>
      </c>
      <c r="U84" s="12">
        <v>16991739</v>
      </c>
      <c r="V84" s="12">
        <v>380982471</v>
      </c>
      <c r="W84" s="12">
        <f t="shared" si="37"/>
        <v>863586.70148311323</v>
      </c>
      <c r="X84" s="12">
        <f t="shared" si="38"/>
        <v>72296.192361657537</v>
      </c>
      <c r="Y84" s="12">
        <f t="shared" si="39"/>
        <v>43688.688938308056</v>
      </c>
      <c r="Z84" s="12"/>
      <c r="AA84">
        <v>2103</v>
      </c>
      <c r="AB84" s="12">
        <v>380982471</v>
      </c>
      <c r="AC84" s="15">
        <f t="shared" si="49"/>
        <v>5.5350927322878496E-2</v>
      </c>
      <c r="AD84" s="12">
        <v>48355467</v>
      </c>
      <c r="AE84" s="12">
        <f t="shared" si="40"/>
        <v>124330.23813687464</v>
      </c>
      <c r="AF84" s="12">
        <f t="shared" si="44"/>
        <v>48355467.473076932</v>
      </c>
      <c r="AG84" s="12">
        <v>120451</v>
      </c>
      <c r="AH84" s="12">
        <f t="shared" si="41"/>
        <v>309.70027678203763</v>
      </c>
      <c r="AI84" s="15">
        <f t="shared" si="42"/>
        <v>6.9381839782251236E-4</v>
      </c>
      <c r="AJ84" s="15">
        <f t="shared" si="45"/>
        <v>3.1615890275434744E-4</v>
      </c>
      <c r="AK84" s="12">
        <v>15104</v>
      </c>
      <c r="AL84" s="12">
        <f t="shared" si="43"/>
        <v>38.83498667936253</v>
      </c>
      <c r="AM84" s="12">
        <v>429473494</v>
      </c>
      <c r="AN84" s="15">
        <f t="shared" si="50"/>
        <v>5.5335707956556401E-2</v>
      </c>
      <c r="AP84">
        <v>2103</v>
      </c>
      <c r="AQ84" s="12">
        <v>174009484</v>
      </c>
      <c r="AR84" s="12">
        <v>429473494</v>
      </c>
      <c r="AS84" s="12">
        <v>-255464009</v>
      </c>
      <c r="AT84" s="12">
        <v>0</v>
      </c>
      <c r="AU84" s="12">
        <f t="shared" si="51"/>
        <v>-367428439.24600011</v>
      </c>
      <c r="AV84" s="15">
        <f t="shared" si="52"/>
        <v>3.5000000000000003E-2</v>
      </c>
      <c r="AW84" s="12">
        <v>-255464009</v>
      </c>
      <c r="AX84" s="12">
        <v>-5064736775</v>
      </c>
      <c r="AY84" s="17">
        <f t="shared" si="46"/>
        <v>-11.792897223594432</v>
      </c>
      <c r="AZ84" s="18">
        <f t="shared" si="53"/>
        <v>2.2986250527422566E-3</v>
      </c>
    </row>
    <row r="85" spans="1:52">
      <c r="A85">
        <v>2104</v>
      </c>
      <c r="B85" s="12">
        <v>1516069025</v>
      </c>
      <c r="C85" s="15">
        <f t="shared" si="47"/>
        <v>6.1918675858235739E-2</v>
      </c>
      <c r="D85" s="12">
        <v>184355382</v>
      </c>
      <c r="E85" s="15">
        <v>0.1216</v>
      </c>
      <c r="F85" s="12">
        <f t="shared" si="33"/>
        <v>184353993.44</v>
      </c>
      <c r="G85" s="12">
        <v>261861</v>
      </c>
      <c r="H85" s="12">
        <v>146092</v>
      </c>
      <c r="I85" s="12">
        <v>184763335</v>
      </c>
      <c r="J85" s="12">
        <f t="shared" si="34"/>
        <v>440365.52836286952</v>
      </c>
      <c r="K85" s="12">
        <f t="shared" si="35"/>
        <v>3621399.7659623814</v>
      </c>
      <c r="L85" s="12">
        <f t="shared" si="36"/>
        <v>974.46809766702495</v>
      </c>
      <c r="M85" s="15">
        <f t="shared" si="48"/>
        <v>6.1800372903812573E-2</v>
      </c>
      <c r="N85" s="15"/>
      <c r="O85" s="15"/>
      <c r="P85" s="15"/>
      <c r="Q85" s="12"/>
      <c r="R85">
        <v>2104</v>
      </c>
      <c r="S85" s="12">
        <v>354858456</v>
      </c>
      <c r="T85" s="12">
        <v>29676030</v>
      </c>
      <c r="U85" s="12">
        <v>17748411</v>
      </c>
      <c r="V85" s="12">
        <v>402282897</v>
      </c>
      <c r="W85" s="12">
        <f t="shared" si="37"/>
        <v>847642.36213332834</v>
      </c>
      <c r="X85" s="12">
        <f t="shared" si="38"/>
        <v>70886.461186483648</v>
      </c>
      <c r="Y85" s="12">
        <f t="shared" si="39"/>
        <v>42395.227645788858</v>
      </c>
      <c r="Z85" s="12"/>
      <c r="AA85">
        <v>2104</v>
      </c>
      <c r="AB85" s="12">
        <v>402282897</v>
      </c>
      <c r="AC85" s="15">
        <f t="shared" si="49"/>
        <v>5.590920218479023E-2</v>
      </c>
      <c r="AD85" s="12">
        <v>51058983</v>
      </c>
      <c r="AE85" s="12">
        <f t="shared" si="40"/>
        <v>121963.43704501001</v>
      </c>
      <c r="AF85" s="12">
        <f t="shared" si="44"/>
        <v>51058983.080769233</v>
      </c>
      <c r="AG85" s="12">
        <v>121567</v>
      </c>
      <c r="AH85" s="12">
        <f t="shared" si="41"/>
        <v>290.38434140473834</v>
      </c>
      <c r="AI85" s="15">
        <f t="shared" si="42"/>
        <v>6.594166043929219E-4</v>
      </c>
      <c r="AJ85" s="15">
        <f t="shared" si="45"/>
        <v>3.0219281233822876E-4</v>
      </c>
      <c r="AK85" s="12">
        <v>15229</v>
      </c>
      <c r="AL85" s="12">
        <f t="shared" si="43"/>
        <v>36.377167613355276</v>
      </c>
      <c r="AM85" s="12">
        <v>453478677</v>
      </c>
      <c r="AN85" s="15">
        <f t="shared" si="50"/>
        <v>5.5894445956192085E-2</v>
      </c>
      <c r="AP85">
        <v>2104</v>
      </c>
      <c r="AQ85" s="12">
        <v>184763335</v>
      </c>
      <c r="AR85" s="12">
        <v>453478677</v>
      </c>
      <c r="AS85" s="12">
        <v>-268715342</v>
      </c>
      <c r="AT85" s="12">
        <v>0</v>
      </c>
      <c r="AU85" s="12">
        <f t="shared" si="51"/>
        <v>-386945889.61000013</v>
      </c>
      <c r="AV85" s="15">
        <f t="shared" si="52"/>
        <v>3.5000000000000003E-2</v>
      </c>
      <c r="AW85" s="12">
        <v>-268715342</v>
      </c>
      <c r="AX85" s="12">
        <v>-5333452117</v>
      </c>
      <c r="AY85" s="17">
        <f t="shared" si="46"/>
        <v>-11.761197135626292</v>
      </c>
      <c r="AZ85" s="18">
        <f t="shared" si="53"/>
        <v>2.1354747795821784E-3</v>
      </c>
    </row>
    <row r="86" spans="1:52">
      <c r="A86">
        <v>2105</v>
      </c>
      <c r="B86" s="12">
        <v>1609757526</v>
      </c>
      <c r="C86" s="15">
        <f t="shared" si="47"/>
        <v>6.1796989091575272E-2</v>
      </c>
      <c r="D86" s="12">
        <v>195747982</v>
      </c>
      <c r="E86" s="15">
        <v>0.1216</v>
      </c>
      <c r="F86" s="12">
        <f t="shared" si="33"/>
        <v>195746515.16159999</v>
      </c>
      <c r="G86" s="12">
        <v>264693</v>
      </c>
      <c r="H86" s="12">
        <v>147675</v>
      </c>
      <c r="I86" s="12">
        <v>196160350</v>
      </c>
      <c r="J86" s="12">
        <f t="shared" si="34"/>
        <v>434391.28031183069</v>
      </c>
      <c r="K86" s="12">
        <f t="shared" si="35"/>
        <v>3572269.9440689255</v>
      </c>
      <c r="L86" s="12">
        <f t="shared" si="36"/>
        <v>915.10043500539894</v>
      </c>
      <c r="M86" s="15">
        <f t="shared" si="48"/>
        <v>6.1684397502350885E-2</v>
      </c>
      <c r="N86" s="15"/>
      <c r="O86" s="15"/>
      <c r="P86" s="15"/>
      <c r="Q86" s="12"/>
      <c r="R86">
        <v>2105</v>
      </c>
      <c r="S86" s="12">
        <v>375129411</v>
      </c>
      <c r="T86" s="12">
        <v>31323648</v>
      </c>
      <c r="U86" s="12">
        <v>18546094</v>
      </c>
      <c r="V86" s="12">
        <v>424999153</v>
      </c>
      <c r="W86" s="12">
        <f t="shared" si="37"/>
        <v>832462.96315286122</v>
      </c>
      <c r="X86" s="12">
        <f t="shared" si="38"/>
        <v>69511.416770350741</v>
      </c>
      <c r="Y86" s="12">
        <f t="shared" si="39"/>
        <v>41156.294103933913</v>
      </c>
      <c r="Z86" s="12"/>
      <c r="AA86">
        <v>2105</v>
      </c>
      <c r="AB86" s="12">
        <v>424999153</v>
      </c>
      <c r="AC86" s="15">
        <f t="shared" si="49"/>
        <v>5.6468361368094744E-2</v>
      </c>
      <c r="AD86" s="12">
        <v>53942200</v>
      </c>
      <c r="AE86" s="12">
        <f t="shared" si="40"/>
        <v>119705.04666983914</v>
      </c>
      <c r="AF86" s="12">
        <f t="shared" si="44"/>
        <v>53942200.188461542</v>
      </c>
      <c r="AG86" s="12">
        <v>122683</v>
      </c>
      <c r="AH86" s="12">
        <f t="shared" si="41"/>
        <v>272.25019077078571</v>
      </c>
      <c r="AI86" s="15">
        <f t="shared" si="42"/>
        <v>6.2673953900582225E-4</v>
      </c>
      <c r="AJ86" s="15">
        <f t="shared" si="45"/>
        <v>2.8866645764821086E-4</v>
      </c>
      <c r="AK86" s="12">
        <v>15354</v>
      </c>
      <c r="AL86" s="12">
        <f t="shared" si="43"/>
        <v>34.072605243551621</v>
      </c>
      <c r="AM86" s="12">
        <v>479079390</v>
      </c>
      <c r="AN86" s="15">
        <f t="shared" si="50"/>
        <v>5.645406123472485E-2</v>
      </c>
      <c r="AP86">
        <v>2105</v>
      </c>
      <c r="AQ86" s="12">
        <v>196160350</v>
      </c>
      <c r="AR86" s="12">
        <v>479079390</v>
      </c>
      <c r="AS86" s="12">
        <v>-282919041</v>
      </c>
      <c r="AT86" s="12">
        <v>0</v>
      </c>
      <c r="AU86" s="12">
        <f t="shared" si="51"/>
        <v>-407475741.73880011</v>
      </c>
      <c r="AV86" s="15">
        <f t="shared" si="52"/>
        <v>3.5000000000000003E-2</v>
      </c>
      <c r="AW86" s="12">
        <v>-282919041</v>
      </c>
      <c r="AX86" s="12">
        <v>-5616371157</v>
      </c>
      <c r="AY86" s="17">
        <f t="shared" si="46"/>
        <v>-11.723257719352111</v>
      </c>
      <c r="AZ86" s="18">
        <f t="shared" si="53"/>
        <v>1.983904477501095E-3</v>
      </c>
    </row>
    <row r="87" spans="1:52">
      <c r="A87">
        <v>2106</v>
      </c>
      <c r="B87" s="12">
        <v>1708032519</v>
      </c>
      <c r="C87" s="15">
        <f t="shared" si="47"/>
        <v>6.1049562690474346E-2</v>
      </c>
      <c r="D87" s="12">
        <v>207698304</v>
      </c>
      <c r="E87" s="15">
        <v>0.1216</v>
      </c>
      <c r="F87" s="12">
        <f t="shared" si="33"/>
        <v>207696754.31040001</v>
      </c>
      <c r="G87" s="12">
        <v>267526</v>
      </c>
      <c r="H87" s="12">
        <v>149257</v>
      </c>
      <c r="I87" s="12">
        <v>208115087</v>
      </c>
      <c r="J87" s="12">
        <f t="shared" si="34"/>
        <v>428196.45405632426</v>
      </c>
      <c r="K87" s="12">
        <f t="shared" si="35"/>
        <v>3521326.1445249515</v>
      </c>
      <c r="L87" s="12">
        <f t="shared" si="36"/>
        <v>859.25113144379361</v>
      </c>
      <c r="M87" s="15">
        <f t="shared" si="48"/>
        <v>6.0943697337407787E-2</v>
      </c>
      <c r="N87" s="15"/>
      <c r="O87" s="15"/>
      <c r="P87" s="15"/>
      <c r="Q87" s="12"/>
      <c r="R87">
        <v>2106</v>
      </c>
      <c r="S87" s="12">
        <v>396703986</v>
      </c>
      <c r="T87" s="12">
        <v>33069904</v>
      </c>
      <c r="U87" s="12">
        <v>19386072</v>
      </c>
      <c r="V87" s="12">
        <v>449159963</v>
      </c>
      <c r="W87" s="12">
        <f t="shared" si="37"/>
        <v>817855.69185586472</v>
      </c>
      <c r="X87" s="12">
        <f t="shared" si="38"/>
        <v>68177.810584255203</v>
      </c>
      <c r="Y87" s="12">
        <f t="shared" si="39"/>
        <v>39966.851575642111</v>
      </c>
      <c r="Z87" s="12"/>
      <c r="AA87">
        <v>2106</v>
      </c>
      <c r="AB87" s="12">
        <v>449159963</v>
      </c>
      <c r="AC87" s="15">
        <f t="shared" si="49"/>
        <v>5.6849078002750852E-2</v>
      </c>
      <c r="AD87" s="12">
        <v>57008765</v>
      </c>
      <c r="AE87" s="12">
        <f t="shared" si="40"/>
        <v>117530.81538465663</v>
      </c>
      <c r="AF87" s="12">
        <f t="shared" si="44"/>
        <v>57008764.53461539</v>
      </c>
      <c r="AG87" s="12">
        <v>123799</v>
      </c>
      <c r="AH87" s="12">
        <f t="shared" si="41"/>
        <v>255.2273744889072</v>
      </c>
      <c r="AI87" s="15">
        <f t="shared" si="42"/>
        <v>5.9605205057427916E-4</v>
      </c>
      <c r="AJ87" s="15">
        <f t="shared" si="45"/>
        <v>2.7562340858060849E-4</v>
      </c>
      <c r="AK87" s="12">
        <v>15479</v>
      </c>
      <c r="AL87" s="12">
        <f t="shared" si="43"/>
        <v>31.911926022938751</v>
      </c>
      <c r="AM87" s="12">
        <v>506308005</v>
      </c>
      <c r="AN87" s="15">
        <f t="shared" si="50"/>
        <v>5.6835287779755994E-2</v>
      </c>
      <c r="AP87">
        <v>2106</v>
      </c>
      <c r="AQ87" s="12">
        <v>208115087</v>
      </c>
      <c r="AR87" s="12">
        <v>506308005</v>
      </c>
      <c r="AS87" s="12">
        <v>-298192918</v>
      </c>
      <c r="AT87" s="12">
        <v>0</v>
      </c>
      <c r="AU87" s="12">
        <f t="shared" si="51"/>
        <v>-429090756.39480013</v>
      </c>
      <c r="AV87" s="15">
        <f t="shared" si="52"/>
        <v>3.5000000000000003E-2</v>
      </c>
      <c r="AW87" s="12">
        <v>-298192918</v>
      </c>
      <c r="AX87" s="12">
        <v>-5914564075</v>
      </c>
      <c r="AY87" s="17">
        <f t="shared" si="46"/>
        <v>-11.681751061786985</v>
      </c>
      <c r="AZ87" s="18">
        <f t="shared" si="53"/>
        <v>1.8430922310489549E-3</v>
      </c>
    </row>
    <row r="88" spans="1:52">
      <c r="A88">
        <v>2107</v>
      </c>
      <c r="B88" s="12">
        <v>1811668602</v>
      </c>
      <c r="C88" s="15">
        <f t="shared" si="47"/>
        <v>6.0675708364543057E-2</v>
      </c>
      <c r="D88" s="12">
        <v>220300515</v>
      </c>
      <c r="E88" s="15">
        <v>0.1216</v>
      </c>
      <c r="F88" s="12">
        <f t="shared" si="33"/>
        <v>220298902.00319999</v>
      </c>
      <c r="G88" s="12">
        <v>270358</v>
      </c>
      <c r="H88" s="12">
        <v>150840</v>
      </c>
      <c r="I88" s="12">
        <v>220721713</v>
      </c>
      <c r="J88" s="12">
        <f t="shared" si="34"/>
        <v>421941.20576875057</v>
      </c>
      <c r="K88" s="12">
        <f t="shared" si="35"/>
        <v>3469885.8256471469</v>
      </c>
      <c r="L88" s="12">
        <f t="shared" si="36"/>
        <v>806.71982082014745</v>
      </c>
      <c r="M88" s="15">
        <f t="shared" si="48"/>
        <v>6.0575262378743444E-2</v>
      </c>
      <c r="N88" s="15"/>
      <c r="O88" s="15"/>
      <c r="P88" s="15"/>
      <c r="Q88" s="12"/>
      <c r="R88">
        <v>2107</v>
      </c>
      <c r="S88" s="12">
        <v>419524572</v>
      </c>
      <c r="T88" s="12">
        <v>34916737</v>
      </c>
      <c r="U88" s="12">
        <v>20269490</v>
      </c>
      <c r="V88" s="12">
        <v>474710799</v>
      </c>
      <c r="W88" s="12">
        <f t="shared" si="37"/>
        <v>803514.70698694931</v>
      </c>
      <c r="X88" s="12">
        <f t="shared" si="38"/>
        <v>66875.967635801251</v>
      </c>
      <c r="Y88" s="12">
        <f t="shared" si="39"/>
        <v>38822.120097711224</v>
      </c>
      <c r="Z88" s="12"/>
      <c r="AA88">
        <v>2107</v>
      </c>
      <c r="AB88" s="12">
        <v>474710799</v>
      </c>
      <c r="AC88" s="15">
        <f t="shared" si="49"/>
        <v>5.6885827110106923E-2</v>
      </c>
      <c r="AD88" s="12">
        <v>60251755</v>
      </c>
      <c r="AE88" s="12">
        <f t="shared" si="40"/>
        <v>115400.08499019327</v>
      </c>
      <c r="AF88" s="12">
        <f t="shared" si="44"/>
        <v>60251755.257692307</v>
      </c>
      <c r="AG88" s="12">
        <v>124915</v>
      </c>
      <c r="AH88" s="12">
        <f t="shared" si="41"/>
        <v>239.24948935595307</v>
      </c>
      <c r="AI88" s="15">
        <f t="shared" si="42"/>
        <v>5.6702091685986299E-4</v>
      </c>
      <c r="AJ88" s="15">
        <f t="shared" si="45"/>
        <v>2.6313915812140601E-4</v>
      </c>
      <c r="AK88" s="12">
        <v>15604</v>
      </c>
      <c r="AL88" s="12">
        <f t="shared" si="43"/>
        <v>29.886314949447957</v>
      </c>
      <c r="AM88" s="12">
        <v>535103073</v>
      </c>
      <c r="AN88" s="15">
        <f t="shared" si="50"/>
        <v>5.6872630327067464E-2</v>
      </c>
      <c r="AP88">
        <v>2107</v>
      </c>
      <c r="AQ88" s="12">
        <v>220721713</v>
      </c>
      <c r="AR88" s="12">
        <v>535103073</v>
      </c>
      <c r="AS88" s="12">
        <v>-314381359</v>
      </c>
      <c r="AT88" s="12">
        <v>0</v>
      </c>
      <c r="AU88" s="12">
        <f t="shared" si="51"/>
        <v>-451872695.33000016</v>
      </c>
      <c r="AV88" s="15">
        <f t="shared" si="52"/>
        <v>3.5000000000000003E-2</v>
      </c>
      <c r="AW88" s="12">
        <v>-314381359</v>
      </c>
      <c r="AX88" s="12">
        <v>-6228945435</v>
      </c>
      <c r="AY88" s="17">
        <f t="shared" si="46"/>
        <v>-11.640645978872934</v>
      </c>
      <c r="AZ88" s="18">
        <f t="shared" si="53"/>
        <v>1.7122744621413553E-3</v>
      </c>
    </row>
    <row r="89" spans="1:52">
      <c r="A89">
        <v>2108</v>
      </c>
      <c r="B89" s="12">
        <v>1921238425</v>
      </c>
      <c r="C89" s="15">
        <f t="shared" si="47"/>
        <v>6.0480058482572208E-2</v>
      </c>
      <c r="D89" s="12">
        <v>233624256</v>
      </c>
      <c r="E89" s="15">
        <v>0.1216</v>
      </c>
      <c r="F89" s="12">
        <f t="shared" si="33"/>
        <v>233622592.47999999</v>
      </c>
      <c r="G89" s="12">
        <v>273191</v>
      </c>
      <c r="H89" s="12">
        <v>152422</v>
      </c>
      <c r="I89" s="12">
        <v>234049869</v>
      </c>
      <c r="J89" s="12">
        <f t="shared" si="34"/>
        <v>415700.61732773116</v>
      </c>
      <c r="K89" s="12">
        <f t="shared" si="35"/>
        <v>3418566.2609718828</v>
      </c>
      <c r="L89" s="12">
        <f t="shared" si="36"/>
        <v>757.31685515868537</v>
      </c>
      <c r="M89" s="15">
        <f t="shared" si="48"/>
        <v>6.0384435309271067E-2</v>
      </c>
      <c r="N89" s="15"/>
      <c r="O89" s="15"/>
      <c r="P89" s="15"/>
      <c r="Q89" s="12"/>
      <c r="R89">
        <v>2108</v>
      </c>
      <c r="S89" s="12">
        <v>443716442</v>
      </c>
      <c r="T89" s="12">
        <v>36869915</v>
      </c>
      <c r="U89" s="12">
        <v>21200012</v>
      </c>
      <c r="V89" s="12">
        <v>501786370</v>
      </c>
      <c r="W89" s="12">
        <f t="shared" si="37"/>
        <v>789529.31521744223</v>
      </c>
      <c r="X89" s="12">
        <f t="shared" si="38"/>
        <v>65604.688009454694</v>
      </c>
      <c r="Y89" s="12">
        <f t="shared" si="39"/>
        <v>37722.359084817414</v>
      </c>
      <c r="Z89" s="12"/>
      <c r="AA89">
        <v>2108</v>
      </c>
      <c r="AB89" s="12">
        <v>501786370</v>
      </c>
      <c r="AC89" s="15">
        <f t="shared" si="49"/>
        <v>5.7035928099878674E-2</v>
      </c>
      <c r="AD89" s="12">
        <v>63688270</v>
      </c>
      <c r="AE89" s="12">
        <f t="shared" si="40"/>
        <v>113324.07691235289</v>
      </c>
      <c r="AF89" s="12">
        <f t="shared" si="44"/>
        <v>63688270.038461536</v>
      </c>
      <c r="AG89" s="12">
        <v>126030</v>
      </c>
      <c r="AH89" s="12">
        <f t="shared" si="41"/>
        <v>224.25218039780063</v>
      </c>
      <c r="AI89" s="15">
        <f t="shared" si="42"/>
        <v>5.3945597155802174E-4</v>
      </c>
      <c r="AJ89" s="15">
        <f t="shared" si="45"/>
        <v>2.5116266111413108E-4</v>
      </c>
      <c r="AK89" s="12">
        <v>15729</v>
      </c>
      <c r="AL89" s="12">
        <f t="shared" si="43"/>
        <v>27.987483499777881</v>
      </c>
      <c r="AM89" s="12">
        <v>565616399</v>
      </c>
      <c r="AN89" s="15">
        <f t="shared" si="50"/>
        <v>5.702326811343128E-2</v>
      </c>
      <c r="AP89">
        <v>2108</v>
      </c>
      <c r="AQ89" s="12">
        <v>234049869</v>
      </c>
      <c r="AR89" s="12">
        <v>565616399</v>
      </c>
      <c r="AS89" s="12">
        <v>-331566530</v>
      </c>
      <c r="AT89" s="12">
        <v>0</v>
      </c>
      <c r="AU89" s="12">
        <f t="shared" si="51"/>
        <v>-475891431.23400015</v>
      </c>
      <c r="AV89" s="15">
        <f t="shared" si="52"/>
        <v>3.5000000000000003E-2</v>
      </c>
      <c r="AW89" s="12">
        <v>-331566530</v>
      </c>
      <c r="AX89" s="12">
        <v>-6560511965</v>
      </c>
      <c r="AY89" s="17">
        <f t="shared" si="46"/>
        <v>-11.598871561360086</v>
      </c>
      <c r="AZ89" s="18">
        <f t="shared" si="53"/>
        <v>1.5907417894289813E-3</v>
      </c>
    </row>
    <row r="90" spans="1:52">
      <c r="A90">
        <v>2109</v>
      </c>
      <c r="B90" s="12">
        <v>2037715882</v>
      </c>
      <c r="C90" s="15">
        <f t="shared" si="47"/>
        <v>6.062623747492446E-2</v>
      </c>
      <c r="D90" s="12">
        <v>247787974</v>
      </c>
      <c r="E90" s="15">
        <v>0.1216</v>
      </c>
      <c r="F90" s="12">
        <f t="shared" si="33"/>
        <v>247786251.25119999</v>
      </c>
      <c r="G90" s="12">
        <v>276023</v>
      </c>
      <c r="H90" s="12">
        <v>154005</v>
      </c>
      <c r="I90" s="12">
        <v>248218002</v>
      </c>
      <c r="J90" s="12">
        <f t="shared" si="34"/>
        <v>409608.79562257271</v>
      </c>
      <c r="K90" s="12">
        <f t="shared" si="35"/>
        <v>3368469.9655642225</v>
      </c>
      <c r="L90" s="12">
        <f t="shared" si="36"/>
        <v>710.8627925743632</v>
      </c>
      <c r="M90" s="15">
        <f t="shared" si="48"/>
        <v>6.0534676052307557E-2</v>
      </c>
      <c r="N90" s="15"/>
      <c r="O90" s="15"/>
      <c r="P90" s="15"/>
      <c r="Q90" s="12"/>
      <c r="R90">
        <v>2109</v>
      </c>
      <c r="S90" s="12">
        <v>469208910</v>
      </c>
      <c r="T90" s="12">
        <v>38933743</v>
      </c>
      <c r="U90" s="12">
        <v>22180386</v>
      </c>
      <c r="V90" s="12">
        <v>530323040</v>
      </c>
      <c r="W90" s="12">
        <f t="shared" si="37"/>
        <v>775631.25206584937</v>
      </c>
      <c r="X90" s="12">
        <f t="shared" si="38"/>
        <v>64359.877204164768</v>
      </c>
      <c r="Y90" s="12">
        <f t="shared" si="39"/>
        <v>36665.545342017984</v>
      </c>
      <c r="Z90" s="12"/>
      <c r="AA90">
        <v>2109</v>
      </c>
      <c r="AB90" s="12">
        <v>530323040</v>
      </c>
      <c r="AC90" s="15">
        <f t="shared" si="49"/>
        <v>5.6870157712733516E-2</v>
      </c>
      <c r="AD90" s="12">
        <v>67310232</v>
      </c>
      <c r="AE90" s="12">
        <f t="shared" si="40"/>
        <v>111267.96275672343</v>
      </c>
      <c r="AF90" s="12">
        <f t="shared" si="44"/>
        <v>67310232</v>
      </c>
      <c r="AG90" s="12">
        <v>127146</v>
      </c>
      <c r="AH90" s="12">
        <f t="shared" si="41"/>
        <v>210.18017576683374</v>
      </c>
      <c r="AI90" s="15">
        <f t="shared" si="42"/>
        <v>5.1312417607482432E-4</v>
      </c>
      <c r="AJ90" s="15">
        <f t="shared" si="45"/>
        <v>2.3975198211263836E-4</v>
      </c>
      <c r="AK90" s="12">
        <v>15854</v>
      </c>
      <c r="AL90" s="12">
        <f t="shared" si="43"/>
        <v>26.20763930133376</v>
      </c>
      <c r="AM90" s="12">
        <v>597776271</v>
      </c>
      <c r="AN90" s="15">
        <f t="shared" si="50"/>
        <v>5.6858096860094687E-2</v>
      </c>
      <c r="AP90">
        <v>2109</v>
      </c>
      <c r="AQ90" s="12">
        <v>248218002</v>
      </c>
      <c r="AR90" s="12">
        <v>597776271</v>
      </c>
      <c r="AS90" s="12">
        <v>-349558270</v>
      </c>
      <c r="AT90" s="12">
        <v>0</v>
      </c>
      <c r="AU90" s="12">
        <f t="shared" si="51"/>
        <v>-501223114.12600017</v>
      </c>
      <c r="AV90" s="15">
        <f t="shared" si="52"/>
        <v>3.5000000000000003E-2</v>
      </c>
      <c r="AW90" s="12">
        <v>-349558270</v>
      </c>
      <c r="AX90" s="12">
        <v>-6910070234</v>
      </c>
      <c r="AY90" s="17">
        <f t="shared" si="46"/>
        <v>-11.559626183288229</v>
      </c>
      <c r="AZ90" s="18">
        <f t="shared" si="53"/>
        <v>1.4778351815579536E-3</v>
      </c>
    </row>
    <row r="91" spans="1:52">
      <c r="A91">
        <v>2110</v>
      </c>
      <c r="B91" s="12">
        <v>2161481460</v>
      </c>
      <c r="C91" s="15">
        <f t="shared" si="47"/>
        <v>6.0737406570402275E-2</v>
      </c>
      <c r="D91" s="12">
        <v>262837938</v>
      </c>
      <c r="E91" s="15">
        <v>0.1216</v>
      </c>
      <c r="F91" s="12">
        <f t="shared" si="33"/>
        <v>262836145.53600001</v>
      </c>
      <c r="G91" s="12">
        <v>278856</v>
      </c>
      <c r="H91" s="12">
        <v>155587</v>
      </c>
      <c r="I91" s="12">
        <v>263272381</v>
      </c>
      <c r="J91" s="12">
        <f t="shared" si="34"/>
        <v>403648.56359350163</v>
      </c>
      <c r="K91" s="12">
        <f t="shared" si="35"/>
        <v>3319455.6813293248</v>
      </c>
      <c r="L91" s="12">
        <f t="shared" si="36"/>
        <v>667.18790387577781</v>
      </c>
      <c r="M91" s="15">
        <f t="shared" si="48"/>
        <v>6.0649827485115271E-2</v>
      </c>
      <c r="N91" s="15"/>
      <c r="O91" s="15"/>
      <c r="P91" s="15"/>
      <c r="Q91" s="12"/>
      <c r="R91">
        <v>2110</v>
      </c>
      <c r="S91" s="12">
        <v>496003350</v>
      </c>
      <c r="T91" s="12">
        <v>41114257</v>
      </c>
      <c r="U91" s="12">
        <v>23212982</v>
      </c>
      <c r="V91" s="12">
        <v>560330589</v>
      </c>
      <c r="W91" s="12">
        <f t="shared" si="37"/>
        <v>761728.08723322453</v>
      </c>
      <c r="X91" s="12">
        <f t="shared" si="38"/>
        <v>63140.469399299851</v>
      </c>
      <c r="Y91" s="12">
        <f t="shared" si="39"/>
        <v>35648.913213669366</v>
      </c>
      <c r="Z91" s="12"/>
      <c r="AA91">
        <v>2110</v>
      </c>
      <c r="AB91" s="12">
        <v>560330589</v>
      </c>
      <c r="AC91" s="15">
        <f t="shared" si="49"/>
        <v>5.6583528786529724E-2</v>
      </c>
      <c r="AD91" s="12">
        <v>71118882</v>
      </c>
      <c r="AE91" s="12">
        <f t="shared" si="40"/>
        <v>109219.52432786069</v>
      </c>
      <c r="AF91" s="12">
        <f t="shared" si="44"/>
        <v>71118882.450000018</v>
      </c>
      <c r="AG91" s="12">
        <v>128262</v>
      </c>
      <c r="AH91" s="12">
        <f t="shared" si="41"/>
        <v>196.97602430448876</v>
      </c>
      <c r="AI91" s="15">
        <f t="shared" si="42"/>
        <v>4.8798891429440447E-4</v>
      </c>
      <c r="AJ91" s="15">
        <f t="shared" si="45"/>
        <v>2.2890415500767888E-4</v>
      </c>
      <c r="AK91" s="12">
        <v>15978</v>
      </c>
      <c r="AL91" s="12">
        <f t="shared" si="43"/>
        <v>24.537921725352181</v>
      </c>
      <c r="AM91" s="12">
        <v>631593711</v>
      </c>
      <c r="AN91" s="15">
        <f t="shared" si="50"/>
        <v>5.6572068247921381E-2</v>
      </c>
      <c r="AP91">
        <v>2110</v>
      </c>
      <c r="AQ91" s="12">
        <v>263272381</v>
      </c>
      <c r="AR91" s="12">
        <v>631593711</v>
      </c>
      <c r="AS91" s="12">
        <v>-368321330</v>
      </c>
      <c r="AT91" s="12">
        <v>0</v>
      </c>
      <c r="AU91" s="12">
        <f t="shared" si="51"/>
        <v>-527929365.87760013</v>
      </c>
      <c r="AV91" s="15">
        <f t="shared" si="52"/>
        <v>3.5000000000000003E-2</v>
      </c>
      <c r="AW91" s="12">
        <v>-368321330</v>
      </c>
      <c r="AX91" s="12">
        <v>-7278391565</v>
      </c>
      <c r="AY91" s="17">
        <f t="shared" si="46"/>
        <v>-11.523850599266021</v>
      </c>
      <c r="AZ91" s="18">
        <f t="shared" si="53"/>
        <v>1.3729423834614955E-3</v>
      </c>
    </row>
    <row r="92" spans="1:52">
      <c r="A92">
        <v>2111</v>
      </c>
      <c r="B92" s="12">
        <v>2292751136</v>
      </c>
      <c r="C92" s="15">
        <f t="shared" si="47"/>
        <v>6.0731344880469162E-2</v>
      </c>
      <c r="D92" s="12">
        <v>278800381</v>
      </c>
      <c r="E92" s="15">
        <v>0.1216</v>
      </c>
      <c r="F92" s="12">
        <f t="shared" si="33"/>
        <v>278798538.1376</v>
      </c>
      <c r="G92" s="12">
        <v>281688</v>
      </c>
      <c r="H92" s="12">
        <v>157170</v>
      </c>
      <c r="I92" s="12">
        <v>279239239</v>
      </c>
      <c r="J92" s="12">
        <f t="shared" si="34"/>
        <v>397772.75542566943</v>
      </c>
      <c r="K92" s="12">
        <f t="shared" si="35"/>
        <v>3271135.9059156151</v>
      </c>
      <c r="L92" s="12">
        <f t="shared" si="36"/>
        <v>626.13169779204293</v>
      </c>
      <c r="M92" s="15">
        <f t="shared" si="48"/>
        <v>6.064767576208463E-2</v>
      </c>
      <c r="N92" s="15"/>
      <c r="O92" s="15"/>
      <c r="P92" s="15"/>
      <c r="Q92" s="12"/>
      <c r="R92">
        <v>2111</v>
      </c>
      <c r="S92" s="12">
        <v>524134490</v>
      </c>
      <c r="T92" s="12">
        <v>43419018</v>
      </c>
      <c r="U92" s="12">
        <v>24299439</v>
      </c>
      <c r="V92" s="12">
        <v>591852948</v>
      </c>
      <c r="W92" s="12">
        <f t="shared" si="37"/>
        <v>747798.190063908</v>
      </c>
      <c r="X92" s="12">
        <f t="shared" si="38"/>
        <v>61947.198084125783</v>
      </c>
      <c r="Y92" s="12">
        <f t="shared" si="39"/>
        <v>34668.728829061292</v>
      </c>
      <c r="Z92" s="12"/>
      <c r="AA92">
        <v>2111</v>
      </c>
      <c r="AB92" s="12">
        <v>591852948</v>
      </c>
      <c r="AC92" s="15">
        <f t="shared" si="49"/>
        <v>5.6256716336434032E-2</v>
      </c>
      <c r="AD92" s="12">
        <v>75119797</v>
      </c>
      <c r="AE92" s="12">
        <f t="shared" si="40"/>
        <v>107175.63775390584</v>
      </c>
      <c r="AF92" s="12">
        <f t="shared" si="44"/>
        <v>75119797.246153846</v>
      </c>
      <c r="AG92" s="12">
        <v>129378</v>
      </c>
      <c r="AH92" s="12">
        <f t="shared" si="41"/>
        <v>184.58742189259152</v>
      </c>
      <c r="AI92" s="15">
        <f t="shared" si="42"/>
        <v>4.6405245048786355E-4</v>
      </c>
      <c r="AJ92" s="15">
        <f t="shared" si="45"/>
        <v>2.1859821842097168E-4</v>
      </c>
      <c r="AK92" s="12">
        <v>16103</v>
      </c>
      <c r="AL92" s="12">
        <f t="shared" si="43"/>
        <v>22.974626711932487</v>
      </c>
      <c r="AM92" s="12">
        <v>667118226</v>
      </c>
      <c r="AN92" s="15">
        <f t="shared" si="50"/>
        <v>5.6245833961446667E-2</v>
      </c>
      <c r="AP92">
        <v>2111</v>
      </c>
      <c r="AQ92" s="12">
        <v>279239239</v>
      </c>
      <c r="AR92" s="12">
        <v>667118226</v>
      </c>
      <c r="AS92" s="12">
        <v>-387878987</v>
      </c>
      <c r="AT92" s="12">
        <v>0</v>
      </c>
      <c r="AU92" s="12">
        <f t="shared" si="51"/>
        <v>-556069115.56600022</v>
      </c>
      <c r="AV92" s="15">
        <f t="shared" si="52"/>
        <v>3.5000000000000003E-2</v>
      </c>
      <c r="AW92" s="12">
        <v>-387878987</v>
      </c>
      <c r="AX92" s="12">
        <v>-7666270551</v>
      </c>
      <c r="AY92" s="17">
        <f t="shared" si="46"/>
        <v>-11.491622102676596</v>
      </c>
      <c r="AZ92" s="18">
        <f t="shared" si="53"/>
        <v>1.2754945963038792E-3</v>
      </c>
    </row>
    <row r="93" spans="1:52">
      <c r="A93">
        <v>2112</v>
      </c>
      <c r="B93" s="12">
        <v>2432049401</v>
      </c>
      <c r="C93" s="15">
        <f t="shared" si="47"/>
        <v>6.0755946344453138E-2</v>
      </c>
      <c r="D93" s="12">
        <v>295739082</v>
      </c>
      <c r="E93" s="15">
        <v>0.1216</v>
      </c>
      <c r="F93" s="12">
        <f t="shared" si="33"/>
        <v>295737207.16159999</v>
      </c>
      <c r="G93" s="12">
        <v>284521</v>
      </c>
      <c r="H93" s="12">
        <v>158752</v>
      </c>
      <c r="I93" s="12">
        <v>296182355</v>
      </c>
      <c r="J93" s="12">
        <f t="shared" si="34"/>
        <v>391991.54727716302</v>
      </c>
      <c r="K93" s="12">
        <f t="shared" si="35"/>
        <v>3223594.2618922698</v>
      </c>
      <c r="L93" s="12">
        <f t="shared" si="36"/>
        <v>587.54246466549137</v>
      </c>
      <c r="M93" s="15">
        <f t="shared" si="48"/>
        <v>6.0675985440570512E-2</v>
      </c>
      <c r="N93" s="15"/>
      <c r="O93" s="15"/>
      <c r="P93" s="15"/>
      <c r="Q93" s="12"/>
      <c r="R93">
        <v>2112</v>
      </c>
      <c r="S93" s="12">
        <v>553620794</v>
      </c>
      <c r="T93" s="12">
        <v>45855085</v>
      </c>
      <c r="U93" s="12">
        <v>25440586</v>
      </c>
      <c r="V93" s="12">
        <v>624916465</v>
      </c>
      <c r="W93" s="12">
        <f t="shared" si="37"/>
        <v>733804.50827554648</v>
      </c>
      <c r="X93" s="12">
        <f t="shared" si="38"/>
        <v>60779.270694009349</v>
      </c>
      <c r="Y93" s="12">
        <f t="shared" si="39"/>
        <v>33720.584382478512</v>
      </c>
      <c r="Z93" s="12"/>
      <c r="AA93">
        <v>2112</v>
      </c>
      <c r="AB93" s="12">
        <v>624916465</v>
      </c>
      <c r="AC93" s="15">
        <f t="shared" si="49"/>
        <v>5.5864412117450524E-2</v>
      </c>
      <c r="AD93" s="12">
        <v>79316321</v>
      </c>
      <c r="AE93" s="12">
        <f t="shared" si="40"/>
        <v>105130.93901171349</v>
      </c>
      <c r="AF93" s="12">
        <f t="shared" si="44"/>
        <v>79316320.557692304</v>
      </c>
      <c r="AG93" s="12">
        <v>130494</v>
      </c>
      <c r="AH93" s="12">
        <f t="shared" si="41"/>
        <v>172.96511717171728</v>
      </c>
      <c r="AI93" s="15">
        <f t="shared" si="42"/>
        <v>4.4124705844593106E-4</v>
      </c>
      <c r="AJ93" s="15">
        <f t="shared" si="45"/>
        <v>2.0881830982001732E-4</v>
      </c>
      <c r="AK93" s="12">
        <v>16228</v>
      </c>
      <c r="AL93" s="12">
        <f t="shared" si="43"/>
        <v>21.509632024940824</v>
      </c>
      <c r="AM93" s="12">
        <v>704379507</v>
      </c>
      <c r="AN93" s="15">
        <f t="shared" si="50"/>
        <v>5.5854089346975888E-2</v>
      </c>
      <c r="AP93">
        <v>2112</v>
      </c>
      <c r="AQ93" s="12">
        <v>296182355</v>
      </c>
      <c r="AR93" s="12">
        <v>704379507</v>
      </c>
      <c r="AS93" s="12">
        <v>-408197152</v>
      </c>
      <c r="AT93" s="12">
        <v>0</v>
      </c>
      <c r="AU93" s="12">
        <f t="shared" si="51"/>
        <v>-585703070.09640014</v>
      </c>
      <c r="AV93" s="15">
        <f t="shared" si="52"/>
        <v>3.5000000000000003E-2</v>
      </c>
      <c r="AW93" s="12">
        <v>-408197152</v>
      </c>
      <c r="AX93" s="12">
        <v>-8074467703</v>
      </c>
      <c r="AY93" s="17">
        <f t="shared" si="46"/>
        <v>-11.463234836842009</v>
      </c>
      <c r="AZ93" s="18">
        <f t="shared" si="53"/>
        <v>1.1849633930730947E-3</v>
      </c>
    </row>
    <row r="94" spans="1:52">
      <c r="A94">
        <v>2113</v>
      </c>
      <c r="B94" s="12">
        <v>2580088098</v>
      </c>
      <c r="C94" s="15">
        <f t="shared" si="47"/>
        <v>6.086993830763876E-2</v>
      </c>
      <c r="D94" s="12">
        <v>313740618</v>
      </c>
      <c r="E94" s="15">
        <v>0.1216</v>
      </c>
      <c r="F94" s="12">
        <f t="shared" si="33"/>
        <v>313738712.71679997</v>
      </c>
      <c r="G94" s="12">
        <v>287353</v>
      </c>
      <c r="H94" s="12">
        <v>160335</v>
      </c>
      <c r="I94" s="12">
        <v>314188306</v>
      </c>
      <c r="J94" s="12">
        <f t="shared" si="34"/>
        <v>386335.87668788806</v>
      </c>
      <c r="K94" s="12">
        <f t="shared" si="35"/>
        <v>3177084.9551676973</v>
      </c>
      <c r="L94" s="12">
        <f t="shared" si="36"/>
        <v>551.27683838070095</v>
      </c>
      <c r="M94" s="15">
        <f t="shared" si="48"/>
        <v>6.0793462865132541E-2</v>
      </c>
      <c r="N94" s="15"/>
      <c r="O94" s="15"/>
      <c r="P94" s="15"/>
      <c r="Q94" s="12"/>
      <c r="R94">
        <v>2113</v>
      </c>
      <c r="S94" s="12">
        <v>584381580</v>
      </c>
      <c r="T94" s="12">
        <v>48429814</v>
      </c>
      <c r="U94" s="12">
        <v>26636878</v>
      </c>
      <c r="V94" s="12">
        <v>659448272</v>
      </c>
      <c r="W94" s="12">
        <f t="shared" si="37"/>
        <v>719599.43047461333</v>
      </c>
      <c r="X94" s="12">
        <f t="shared" si="38"/>
        <v>59635.806064235381</v>
      </c>
      <c r="Y94" s="12">
        <f t="shared" si="39"/>
        <v>32800.284770135564</v>
      </c>
      <c r="Z94" s="12"/>
      <c r="AA94">
        <v>2113</v>
      </c>
      <c r="AB94" s="12">
        <v>659448272</v>
      </c>
      <c r="AC94" s="15">
        <f t="shared" si="49"/>
        <v>5.5258276800244088E-2</v>
      </c>
      <c r="AD94" s="12">
        <v>83699204</v>
      </c>
      <c r="AE94" s="12">
        <f t="shared" si="40"/>
        <v>103066.04723848154</v>
      </c>
      <c r="AF94" s="12">
        <f t="shared" si="44"/>
        <v>83699203.753846169</v>
      </c>
      <c r="AG94" s="12">
        <v>131609</v>
      </c>
      <c r="AH94" s="12">
        <f t="shared" si="41"/>
        <v>162.06151029834544</v>
      </c>
      <c r="AI94" s="15">
        <f t="shared" si="42"/>
        <v>4.1948346005999136E-4</v>
      </c>
      <c r="AJ94" s="15">
        <f t="shared" si="45"/>
        <v>1.9957441028824169E-4</v>
      </c>
      <c r="AK94" s="12">
        <v>16353</v>
      </c>
      <c r="AL94" s="12">
        <f t="shared" si="43"/>
        <v>20.13685901350852</v>
      </c>
      <c r="AM94" s="12">
        <v>743295438</v>
      </c>
      <c r="AN94" s="15">
        <f t="shared" si="50"/>
        <v>5.5248528120509288E-2</v>
      </c>
      <c r="AP94">
        <v>2113</v>
      </c>
      <c r="AQ94" s="12">
        <v>314188306</v>
      </c>
      <c r="AR94" s="12">
        <v>743295438</v>
      </c>
      <c r="AS94" s="12">
        <v>-429107132</v>
      </c>
      <c r="AT94" s="12">
        <v>0</v>
      </c>
      <c r="AU94" s="12">
        <f t="shared" si="51"/>
        <v>-616889332.50920022</v>
      </c>
      <c r="AV94" s="15">
        <f t="shared" si="52"/>
        <v>3.5000000000000003E-2</v>
      </c>
      <c r="AW94" s="12">
        <v>-429107132</v>
      </c>
      <c r="AX94" s="12">
        <v>-8503574835</v>
      </c>
      <c r="AY94" s="17">
        <f t="shared" si="46"/>
        <v>-11.440370006683668</v>
      </c>
      <c r="AZ94" s="18">
        <f t="shared" si="53"/>
        <v>1.1008578530965205E-3</v>
      </c>
    </row>
    <row r="95" spans="1:52">
      <c r="A95">
        <v>2114</v>
      </c>
      <c r="B95" s="12">
        <v>2737691739</v>
      </c>
      <c r="C95" s="15">
        <f t="shared" si="47"/>
        <v>6.1084596732246865E-2</v>
      </c>
      <c r="D95" s="12">
        <v>332905262</v>
      </c>
      <c r="E95" s="15">
        <v>0.1216</v>
      </c>
      <c r="F95" s="12">
        <f t="shared" si="33"/>
        <v>332903315.46240002</v>
      </c>
      <c r="G95" s="12">
        <v>290186</v>
      </c>
      <c r="H95" s="12">
        <v>161917</v>
      </c>
      <c r="I95" s="12">
        <v>333357365</v>
      </c>
      <c r="J95" s="12">
        <f t="shared" si="34"/>
        <v>380838.86604020983</v>
      </c>
      <c r="K95" s="12">
        <f t="shared" si="35"/>
        <v>3131880.2568173585</v>
      </c>
      <c r="L95" s="12">
        <f t="shared" si="36"/>
        <v>517.19937623988949</v>
      </c>
      <c r="M95" s="15">
        <f t="shared" si="48"/>
        <v>6.1011370041251567E-2</v>
      </c>
      <c r="N95" s="15"/>
      <c r="O95" s="15"/>
      <c r="P95" s="15"/>
      <c r="Q95" s="12"/>
      <c r="R95">
        <v>2114</v>
      </c>
      <c r="S95" s="12">
        <v>616386686</v>
      </c>
      <c r="T95" s="12">
        <v>51150660</v>
      </c>
      <c r="U95" s="12">
        <v>27889264</v>
      </c>
      <c r="V95" s="12">
        <v>695426611</v>
      </c>
      <c r="W95" s="12">
        <f t="shared" si="37"/>
        <v>705137.56715123018</v>
      </c>
      <c r="X95" s="12">
        <f t="shared" si="38"/>
        <v>58515.624639205365</v>
      </c>
      <c r="Y95" s="12">
        <f t="shared" si="39"/>
        <v>31904.919774010799</v>
      </c>
      <c r="Z95" s="12"/>
      <c r="AA95">
        <v>2114</v>
      </c>
      <c r="AB95" s="12">
        <v>695426611</v>
      </c>
      <c r="AC95" s="15">
        <f t="shared" si="49"/>
        <v>5.4558242894296338E-2</v>
      </c>
      <c r="AD95" s="12">
        <v>88265685</v>
      </c>
      <c r="AE95" s="12">
        <f t="shared" si="40"/>
        <v>100974.68325887367</v>
      </c>
      <c r="AF95" s="12">
        <f t="shared" si="44"/>
        <v>88265685.242307693</v>
      </c>
      <c r="AG95" s="12">
        <v>132725</v>
      </c>
      <c r="AH95" s="12">
        <f t="shared" si="41"/>
        <v>151.83550476647872</v>
      </c>
      <c r="AI95" s="15">
        <f t="shared" si="42"/>
        <v>3.9868699942628125E-4</v>
      </c>
      <c r="AJ95" s="15">
        <f t="shared" si="45"/>
        <v>1.9085407130041505E-4</v>
      </c>
      <c r="AK95" s="12">
        <v>16478</v>
      </c>
      <c r="AL95" s="12">
        <f t="shared" si="43"/>
        <v>18.850596704027396</v>
      </c>
      <c r="AM95" s="12">
        <v>783841499</v>
      </c>
      <c r="AN95" s="15">
        <f t="shared" si="50"/>
        <v>5.4549051328901088E-2</v>
      </c>
      <c r="AP95">
        <v>2114</v>
      </c>
      <c r="AQ95" s="12">
        <v>333357365</v>
      </c>
      <c r="AR95" s="12">
        <v>783841499</v>
      </c>
      <c r="AS95" s="12">
        <v>-450484134</v>
      </c>
      <c r="AT95" s="12">
        <v>0</v>
      </c>
      <c r="AU95" s="12">
        <f t="shared" si="51"/>
        <v>-649673117.39400017</v>
      </c>
      <c r="AV95" s="15">
        <f t="shared" si="52"/>
        <v>3.5000000000000003E-2</v>
      </c>
      <c r="AW95" s="12">
        <v>-450484134</v>
      </c>
      <c r="AX95" s="12">
        <v>-8954058969</v>
      </c>
      <c r="AY95" s="17">
        <f t="shared" si="46"/>
        <v>-11.423303028001584</v>
      </c>
      <c r="AZ95" s="18">
        <f t="shared" si="53"/>
        <v>1.0227218999410261E-3</v>
      </c>
    </row>
    <row r="96" spans="1:52">
      <c r="A96">
        <v>2115</v>
      </c>
      <c r="B96" s="12">
        <v>2904711476</v>
      </c>
      <c r="C96" s="15">
        <f t="shared" si="47"/>
        <v>6.100750300726232E-2</v>
      </c>
      <c r="D96" s="12">
        <v>353215004</v>
      </c>
      <c r="E96" s="15">
        <v>0.1216</v>
      </c>
      <c r="F96" s="12">
        <f t="shared" si="33"/>
        <v>353212915.48159999</v>
      </c>
      <c r="G96" s="12">
        <v>293018</v>
      </c>
      <c r="H96" s="12">
        <v>163500</v>
      </c>
      <c r="I96" s="12">
        <v>353671522</v>
      </c>
      <c r="J96" s="12">
        <f t="shared" si="34"/>
        <v>375392.90308180597</v>
      </c>
      <c r="K96" s="12">
        <f t="shared" si="35"/>
        <v>3087094.4360865192</v>
      </c>
      <c r="L96" s="12">
        <f t="shared" si="36"/>
        <v>485.18215644401079</v>
      </c>
      <c r="M96" s="15">
        <f t="shared" si="48"/>
        <v>6.0938077669290491E-2</v>
      </c>
      <c r="N96" s="15"/>
      <c r="O96" s="15"/>
      <c r="P96" s="15"/>
      <c r="Q96" s="12"/>
      <c r="R96">
        <v>2115</v>
      </c>
      <c r="S96" s="12">
        <v>649714475</v>
      </c>
      <c r="T96" s="12">
        <v>54027173</v>
      </c>
      <c r="U96" s="12">
        <v>29198945</v>
      </c>
      <c r="V96" s="12">
        <v>732940594</v>
      </c>
      <c r="W96" s="12">
        <f t="shared" si="37"/>
        <v>690509.1804778527</v>
      </c>
      <c r="X96" s="12">
        <f t="shared" si="38"/>
        <v>57419.467146341733</v>
      </c>
      <c r="Y96" s="12">
        <f t="shared" si="39"/>
        <v>31032.307819166093</v>
      </c>
      <c r="Z96" s="12"/>
      <c r="AA96">
        <v>2115</v>
      </c>
      <c r="AB96" s="12">
        <v>732940594</v>
      </c>
      <c r="AC96" s="15">
        <f t="shared" si="49"/>
        <v>5.3943841674473969E-2</v>
      </c>
      <c r="AD96" s="12">
        <v>93027075</v>
      </c>
      <c r="AE96" s="12">
        <f t="shared" si="40"/>
        <v>98868.12098576338</v>
      </c>
      <c r="AF96" s="12">
        <f t="shared" si="44"/>
        <v>93027075.392307699</v>
      </c>
      <c r="AG96" s="12">
        <v>133841</v>
      </c>
      <c r="AH96" s="12">
        <f t="shared" si="41"/>
        <v>142.24469791031865</v>
      </c>
      <c r="AI96" s="15">
        <f t="shared" si="42"/>
        <v>3.7892218191274796E-4</v>
      </c>
      <c r="AJ96" s="15">
        <f t="shared" si="45"/>
        <v>1.8260825105833884E-4</v>
      </c>
      <c r="AK96" s="12">
        <v>16603</v>
      </c>
      <c r="AL96" s="12">
        <f t="shared" si="43"/>
        <v>17.645480229563589</v>
      </c>
      <c r="AM96" s="12">
        <v>826118113</v>
      </c>
      <c r="AN96" s="15">
        <f t="shared" si="50"/>
        <v>5.393515660236825E-2</v>
      </c>
      <c r="AP96">
        <v>2115</v>
      </c>
      <c r="AQ96" s="12">
        <v>353671522</v>
      </c>
      <c r="AR96" s="12">
        <v>826118113</v>
      </c>
      <c r="AS96" s="12">
        <v>-472446591</v>
      </c>
      <c r="AT96" s="12">
        <v>0</v>
      </c>
      <c r="AU96" s="12">
        <f t="shared" si="51"/>
        <v>-684090105.23160017</v>
      </c>
      <c r="AV96" s="15">
        <f t="shared" si="52"/>
        <v>3.5000000000000003E-2</v>
      </c>
      <c r="AW96" s="12">
        <v>-472446591</v>
      </c>
      <c r="AX96" s="12">
        <v>-9426505560</v>
      </c>
      <c r="AY96" s="17">
        <f t="shared" si="46"/>
        <v>-11.410602687027636</v>
      </c>
      <c r="AZ96" s="18">
        <f t="shared" si="53"/>
        <v>9.5013182826182284E-4</v>
      </c>
    </row>
    <row r="97" spans="1:52">
      <c r="A97">
        <v>2116</v>
      </c>
      <c r="B97" s="12">
        <v>3081798926</v>
      </c>
      <c r="C97" s="15">
        <f t="shared" si="47"/>
        <v>6.0965590373837086E-2</v>
      </c>
      <c r="D97" s="12">
        <v>374748950</v>
      </c>
      <c r="E97" s="15">
        <v>0.1216</v>
      </c>
      <c r="F97" s="12">
        <f t="shared" si="33"/>
        <v>374746749.4016</v>
      </c>
      <c r="G97" s="12">
        <v>295851</v>
      </c>
      <c r="H97" s="12">
        <v>165082</v>
      </c>
      <c r="I97" s="12">
        <v>375209883</v>
      </c>
      <c r="J97" s="12">
        <f t="shared" si="34"/>
        <v>370010.16056781245</v>
      </c>
      <c r="K97" s="12">
        <f t="shared" si="35"/>
        <v>3042828.8470107038</v>
      </c>
      <c r="L97" s="12">
        <f t="shared" si="36"/>
        <v>455.10439279684039</v>
      </c>
      <c r="M97" s="15">
        <f t="shared" si="48"/>
        <v>6.0899336418723582E-2</v>
      </c>
      <c r="N97" s="15"/>
      <c r="O97" s="15"/>
      <c r="P97" s="15"/>
      <c r="Q97" s="12"/>
      <c r="R97">
        <v>2116</v>
      </c>
      <c r="S97" s="12">
        <v>684480843</v>
      </c>
      <c r="T97" s="12">
        <v>57069186</v>
      </c>
      <c r="U97" s="12">
        <v>30567153</v>
      </c>
      <c r="V97" s="12">
        <v>772117182</v>
      </c>
      <c r="W97" s="12">
        <f t="shared" si="37"/>
        <v>675825.42025540466</v>
      </c>
      <c r="X97" s="12">
        <f t="shared" si="38"/>
        <v>56347.532595713354</v>
      </c>
      <c r="Y97" s="12">
        <f t="shared" si="39"/>
        <v>30180.624094159277</v>
      </c>
      <c r="Z97" s="12"/>
      <c r="AA97">
        <v>2116</v>
      </c>
      <c r="AB97" s="12">
        <v>772117182</v>
      </c>
      <c r="AC97" s="15">
        <f t="shared" si="49"/>
        <v>5.3451246009168285E-2</v>
      </c>
      <c r="AD97" s="12">
        <v>97999489</v>
      </c>
      <c r="AE97" s="12">
        <f t="shared" si="40"/>
        <v>96760.262198075725</v>
      </c>
      <c r="AF97" s="12">
        <f t="shared" si="44"/>
        <v>97999488.4846154</v>
      </c>
      <c r="AG97" s="12">
        <v>134957</v>
      </c>
      <c r="AH97" s="12">
        <f t="shared" si="41"/>
        <v>133.25043669835568</v>
      </c>
      <c r="AI97" s="15">
        <f t="shared" si="42"/>
        <v>3.6012642597130695E-4</v>
      </c>
      <c r="AJ97" s="15">
        <f t="shared" si="45"/>
        <v>1.7478823570591127E-4</v>
      </c>
      <c r="AK97" s="12">
        <v>16728</v>
      </c>
      <c r="AL97" s="12">
        <f t="shared" si="43"/>
        <v>16.516470469038982</v>
      </c>
      <c r="AM97" s="12">
        <v>870268355</v>
      </c>
      <c r="AN97" s="15">
        <f t="shared" si="50"/>
        <v>5.344301414681607E-2</v>
      </c>
      <c r="AP97">
        <v>2116</v>
      </c>
      <c r="AQ97" s="12">
        <v>375209883</v>
      </c>
      <c r="AR97" s="12">
        <v>870268355</v>
      </c>
      <c r="AS97" s="12">
        <v>-495058472</v>
      </c>
      <c r="AT97" s="12">
        <v>0</v>
      </c>
      <c r="AU97" s="12">
        <f t="shared" si="51"/>
        <v>-720185024.78400028</v>
      </c>
      <c r="AV97" s="15">
        <f t="shared" si="52"/>
        <v>3.5000000000000003E-2</v>
      </c>
      <c r="AW97" s="12">
        <v>-495058472</v>
      </c>
      <c r="AX97" s="12">
        <v>-9921564032</v>
      </c>
      <c r="AY97" s="17">
        <f t="shared" si="46"/>
        <v>-11.400580033729941</v>
      </c>
      <c r="AZ97" s="18">
        <f t="shared" si="53"/>
        <v>8.8269400618898449E-4</v>
      </c>
    </row>
    <row r="98" spans="1:52">
      <c r="A98">
        <v>2117</v>
      </c>
      <c r="B98" s="12">
        <v>3269367037</v>
      </c>
      <c r="C98" s="15">
        <f t="shared" si="47"/>
        <v>6.0863189164470421E-2</v>
      </c>
      <c r="D98" s="12">
        <v>397557243</v>
      </c>
      <c r="E98" s="15">
        <v>0.1216</v>
      </c>
      <c r="F98" s="12">
        <f t="shared" si="33"/>
        <v>397555031.69919997</v>
      </c>
      <c r="G98" s="12">
        <v>298684</v>
      </c>
      <c r="H98" s="12">
        <v>166665</v>
      </c>
      <c r="I98" s="12">
        <v>398022591</v>
      </c>
      <c r="J98" s="12">
        <f t="shared" si="34"/>
        <v>364669.30257200071</v>
      </c>
      <c r="K98" s="12">
        <f t="shared" si="35"/>
        <v>2998908.5049437233</v>
      </c>
      <c r="L98" s="12">
        <f t="shared" si="36"/>
        <v>426.85298348992211</v>
      </c>
      <c r="M98" s="15">
        <f t="shared" si="48"/>
        <v>6.0799859048488836E-2</v>
      </c>
      <c r="N98" s="15"/>
      <c r="O98" s="15"/>
      <c r="P98" s="15"/>
      <c r="Q98" s="12"/>
      <c r="R98">
        <v>2117</v>
      </c>
      <c r="S98" s="12">
        <v>720794758</v>
      </c>
      <c r="T98" s="12">
        <v>60287977</v>
      </c>
      <c r="U98" s="12">
        <v>31997280</v>
      </c>
      <c r="V98" s="12">
        <v>813080014</v>
      </c>
      <c r="W98" s="12">
        <f t="shared" si="37"/>
        <v>661166.97991442215</v>
      </c>
      <c r="X98" s="12">
        <f t="shared" si="38"/>
        <v>55300.651448744502</v>
      </c>
      <c r="Y98" s="12">
        <f t="shared" si="39"/>
        <v>29350.303603451208</v>
      </c>
      <c r="Z98" s="12"/>
      <c r="AA98">
        <v>2117</v>
      </c>
      <c r="AB98" s="12">
        <v>813080014</v>
      </c>
      <c r="AC98" s="15">
        <f t="shared" si="49"/>
        <v>5.3052610348463869E-2</v>
      </c>
      <c r="AD98" s="12">
        <v>103198617</v>
      </c>
      <c r="AE98" s="12">
        <f t="shared" si="40"/>
        <v>94661.506865779869</v>
      </c>
      <c r="AF98" s="12">
        <f t="shared" si="44"/>
        <v>103198617.16153847</v>
      </c>
      <c r="AG98" s="12">
        <v>136073</v>
      </c>
      <c r="AH98" s="12">
        <f t="shared" si="41"/>
        <v>124.81635508494522</v>
      </c>
      <c r="AI98" s="15">
        <f t="shared" si="42"/>
        <v>3.4227272272335384E-4</v>
      </c>
      <c r="AJ98" s="15">
        <f t="shared" si="45"/>
        <v>1.6735499293677142E-4</v>
      </c>
      <c r="AK98" s="12">
        <v>16852</v>
      </c>
      <c r="AL98" s="12">
        <f t="shared" si="43"/>
        <v>15.457917558159934</v>
      </c>
      <c r="AM98" s="12">
        <v>916431556</v>
      </c>
      <c r="AN98" s="15">
        <f t="shared" si="50"/>
        <v>5.304478869624063E-2</v>
      </c>
      <c r="AP98">
        <v>2117</v>
      </c>
      <c r="AQ98" s="12">
        <v>398022591</v>
      </c>
      <c r="AR98" s="12">
        <v>916431556</v>
      </c>
      <c r="AS98" s="12">
        <v>-518408965</v>
      </c>
      <c r="AT98" s="12">
        <v>0</v>
      </c>
      <c r="AU98" s="12">
        <f t="shared" si="51"/>
        <v>-758007492.04480028</v>
      </c>
      <c r="AV98" s="15">
        <f t="shared" si="52"/>
        <v>3.5000000000000003E-2</v>
      </c>
      <c r="AW98" s="12">
        <v>-518408965</v>
      </c>
      <c r="AX98" s="12">
        <v>-10439972996</v>
      </c>
      <c r="AY98" s="17">
        <f t="shared" si="46"/>
        <v>-11.391983315773121</v>
      </c>
      <c r="AZ98" s="18">
        <f t="shared" si="53"/>
        <v>8.2004274079244192E-4</v>
      </c>
    </row>
    <row r="99" spans="1:52">
      <c r="A99">
        <v>2118</v>
      </c>
      <c r="B99" s="12">
        <v>3468301754</v>
      </c>
      <c r="C99" s="15">
        <f t="shared" si="47"/>
        <v>6.084808305357603E-2</v>
      </c>
      <c r="D99" s="12">
        <v>421747993</v>
      </c>
      <c r="E99" s="15">
        <v>0.1216</v>
      </c>
      <c r="F99" s="12">
        <f t="shared" si="33"/>
        <v>421745493.28640002</v>
      </c>
      <c r="G99" s="12">
        <v>301516</v>
      </c>
      <c r="H99" s="12">
        <v>168247</v>
      </c>
      <c r="I99" s="12">
        <v>422217756</v>
      </c>
      <c r="J99" s="12">
        <f t="shared" si="34"/>
        <v>359400.6611978375</v>
      </c>
      <c r="K99" s="12">
        <f t="shared" si="35"/>
        <v>2955580.0248259143</v>
      </c>
      <c r="L99" s="12">
        <f t="shared" si="36"/>
        <v>400.31757259904668</v>
      </c>
      <c r="M99" s="15">
        <f t="shared" si="48"/>
        <v>6.0788421429074146E-2</v>
      </c>
      <c r="N99" s="15"/>
      <c r="O99" s="15"/>
      <c r="P99" s="15"/>
      <c r="Q99" s="12"/>
      <c r="R99">
        <v>2118</v>
      </c>
      <c r="S99" s="12">
        <v>758824780</v>
      </c>
      <c r="T99" s="12">
        <v>63692583</v>
      </c>
      <c r="U99" s="12">
        <v>33493496</v>
      </c>
      <c r="V99" s="12">
        <v>856010860</v>
      </c>
      <c r="W99" s="12">
        <f t="shared" si="37"/>
        <v>646647.12622664124</v>
      </c>
      <c r="X99" s="12">
        <f t="shared" si="38"/>
        <v>54276.859222891777</v>
      </c>
      <c r="Y99" s="12">
        <f t="shared" si="39"/>
        <v>28542.12659697737</v>
      </c>
      <c r="Z99" s="12"/>
      <c r="AA99">
        <v>2118</v>
      </c>
      <c r="AB99" s="12">
        <v>856010860</v>
      </c>
      <c r="AC99" s="15">
        <f t="shared" si="49"/>
        <v>5.2800272126723335E-2</v>
      </c>
      <c r="AD99" s="12">
        <v>108647532</v>
      </c>
      <c r="AE99" s="12">
        <f t="shared" si="40"/>
        <v>92586.08336356259</v>
      </c>
      <c r="AF99" s="12">
        <f t="shared" si="44"/>
        <v>108647532.23076925</v>
      </c>
      <c r="AG99" s="12">
        <v>137188</v>
      </c>
      <c r="AH99" s="12">
        <f t="shared" si="41"/>
        <v>116.90739191830353</v>
      </c>
      <c r="AI99" s="15">
        <f t="shared" si="42"/>
        <v>3.2528429838906195E-4</v>
      </c>
      <c r="AJ99" s="15">
        <f t="shared" si="45"/>
        <v>1.602643218802154E-4</v>
      </c>
      <c r="AK99" s="12">
        <v>16977</v>
      </c>
      <c r="AL99" s="12">
        <f t="shared" si="43"/>
        <v>14.467276967351657</v>
      </c>
      <c r="AM99" s="12">
        <v>964812558</v>
      </c>
      <c r="AN99" s="15">
        <f t="shared" si="50"/>
        <v>5.2792815440763752E-2</v>
      </c>
      <c r="AP99">
        <v>2118</v>
      </c>
      <c r="AQ99" s="12">
        <v>422217756</v>
      </c>
      <c r="AR99" s="12">
        <v>964812558</v>
      </c>
      <c r="AS99" s="12">
        <v>-542594802</v>
      </c>
      <c r="AT99" s="12">
        <v>0</v>
      </c>
      <c r="AU99" s="12">
        <f t="shared" si="51"/>
        <v>-797613936.89440024</v>
      </c>
      <c r="AV99" s="15">
        <f t="shared" si="52"/>
        <v>3.5000000000000003E-2</v>
      </c>
      <c r="AW99" s="12">
        <v>-542594802</v>
      </c>
      <c r="AX99" s="12">
        <v>-10982567798</v>
      </c>
      <c r="AY99" s="17">
        <f t="shared" si="46"/>
        <v>-11.383110332608254</v>
      </c>
      <c r="AZ99" s="18">
        <f t="shared" si="53"/>
        <v>7.6183829505057786E-4</v>
      </c>
    </row>
    <row r="100" spans="1:52">
      <c r="A100">
        <v>2119</v>
      </c>
      <c r="B100" s="12">
        <v>3680362540</v>
      </c>
      <c r="C100" s="15">
        <f t="shared" si="47"/>
        <v>6.1142542097275765E-2</v>
      </c>
      <c r="D100" s="12">
        <v>447534662</v>
      </c>
      <c r="E100" s="15">
        <v>0.1216</v>
      </c>
      <c r="F100" s="12">
        <f t="shared" ref="F100:F102" si="54">B100*E100</f>
        <v>447532084.86400002</v>
      </c>
      <c r="G100" s="12">
        <v>304349</v>
      </c>
      <c r="H100" s="12">
        <v>169830</v>
      </c>
      <c r="I100" s="12">
        <v>448008841</v>
      </c>
      <c r="J100" s="12">
        <f t="shared" si="34"/>
        <v>354306.26810418261</v>
      </c>
      <c r="K100" s="12">
        <f t="shared" si="35"/>
        <v>2913686.0840911367</v>
      </c>
      <c r="L100" s="12">
        <f t="shared" si="36"/>
        <v>375.40017828467819</v>
      </c>
      <c r="M100" s="15">
        <f t="shared" si="48"/>
        <v>6.1084794832740208E-2</v>
      </c>
      <c r="N100" s="15"/>
      <c r="O100" s="15"/>
      <c r="P100" s="15"/>
      <c r="Q100" s="12"/>
      <c r="R100">
        <v>2119</v>
      </c>
      <c r="S100" s="12">
        <v>798535975</v>
      </c>
      <c r="T100" s="12">
        <v>67290029</v>
      </c>
      <c r="U100" s="12">
        <v>35058030</v>
      </c>
      <c r="V100" s="12">
        <v>900884035</v>
      </c>
      <c r="W100" s="12">
        <f t="shared" si="37"/>
        <v>632188.57727088151</v>
      </c>
      <c r="X100" s="12">
        <f t="shared" si="38"/>
        <v>53272.474916394793</v>
      </c>
      <c r="Y100" s="12">
        <f t="shared" si="39"/>
        <v>27754.899968808397</v>
      </c>
      <c r="Z100" s="12"/>
      <c r="AA100">
        <v>2119</v>
      </c>
      <c r="AB100" s="12">
        <v>900884035</v>
      </c>
      <c r="AC100" s="15">
        <f t="shared" si="49"/>
        <v>5.2421268346992678E-2</v>
      </c>
      <c r="AD100" s="12">
        <v>114342974</v>
      </c>
      <c r="AE100" s="12">
        <f t="shared" ref="AE100:AE102" si="55">AD100*((1+$AV100)*(1+$AR$1))^($A$4-$A100-1)</f>
        <v>90523.563517575269</v>
      </c>
      <c r="AF100" s="12">
        <f t="shared" si="44"/>
        <v>114342973.67307694</v>
      </c>
      <c r="AG100" s="12">
        <v>138304</v>
      </c>
      <c r="AH100" s="12">
        <f t="shared" ref="AH100:AH102" si="56">AG100*((1+$AV100)*(1+$AR$1))^($A$4-$A100-1)</f>
        <v>109.49313710114563</v>
      </c>
      <c r="AI100" s="15">
        <f t="shared" si="42"/>
        <v>3.0903528093651882E-4</v>
      </c>
      <c r="AJ100" s="15">
        <f t="shared" si="45"/>
        <v>1.5352031407682787E-4</v>
      </c>
      <c r="AK100" s="12">
        <v>17102</v>
      </c>
      <c r="AL100" s="12">
        <f t="shared" ref="AL100:AL102" si="57">AK100*((1+$AV100)*(1+$AR$1))^($A$4-$A100-1)</f>
        <v>13.53938881524607</v>
      </c>
      <c r="AM100" s="12">
        <v>1015382415</v>
      </c>
      <c r="AN100" s="15">
        <f t="shared" si="50"/>
        <v>5.2414177842821985E-2</v>
      </c>
      <c r="AP100">
        <v>2119</v>
      </c>
      <c r="AQ100" s="12">
        <v>448008841</v>
      </c>
      <c r="AR100" s="12">
        <v>1015382415</v>
      </c>
      <c r="AS100" s="12">
        <v>-567373574</v>
      </c>
      <c r="AT100" s="12">
        <v>0</v>
      </c>
      <c r="AU100" s="12">
        <f t="shared" si="51"/>
        <v>-839068179.76720023</v>
      </c>
      <c r="AV100" s="15">
        <f t="shared" si="52"/>
        <v>3.5000000000000003E-2</v>
      </c>
      <c r="AW100" s="12">
        <v>-567373574</v>
      </c>
      <c r="AX100" s="12">
        <v>-11549941372</v>
      </c>
      <c r="AY100" s="17">
        <f t="shared" si="46"/>
        <v>-11.374966910373368</v>
      </c>
      <c r="AZ100" s="18">
        <f t="shared" si="53"/>
        <v>7.077650455690988E-4</v>
      </c>
    </row>
    <row r="101" spans="1:52">
      <c r="A101">
        <v>2120</v>
      </c>
      <c r="B101" s="12">
        <v>3905393114</v>
      </c>
      <c r="C101" s="15">
        <f t="shared" si="47"/>
        <v>6.1143588859591036E-2</v>
      </c>
      <c r="D101" s="12">
        <v>474898367</v>
      </c>
      <c r="E101" s="15">
        <v>0.1216</v>
      </c>
      <c r="F101" s="12">
        <f t="shared" si="54"/>
        <v>474895802.66240001</v>
      </c>
      <c r="G101" s="12">
        <v>307181</v>
      </c>
      <c r="H101" s="12">
        <v>171412</v>
      </c>
      <c r="I101" s="12">
        <v>475376961</v>
      </c>
      <c r="J101" s="12">
        <f t="shared" si="34"/>
        <v>349284.36455710093</v>
      </c>
      <c r="K101" s="12">
        <f t="shared" si="35"/>
        <v>2872388.8034956492</v>
      </c>
      <c r="L101" s="12">
        <f t="shared" si="36"/>
        <v>352.00174079873517</v>
      </c>
      <c r="M101" s="15">
        <f t="shared" si="48"/>
        <v>6.1088348031060447E-2</v>
      </c>
      <c r="N101" s="15"/>
      <c r="O101" s="15"/>
      <c r="P101" s="15"/>
      <c r="Q101" s="12"/>
      <c r="R101">
        <v>2120</v>
      </c>
      <c r="S101" s="12">
        <v>839827212</v>
      </c>
      <c r="T101" s="12">
        <v>71083198</v>
      </c>
      <c r="U101" s="12">
        <v>36691096</v>
      </c>
      <c r="V101" s="12">
        <v>947601506</v>
      </c>
      <c r="W101" s="12">
        <f t="shared" si="37"/>
        <v>617686.92938289617</v>
      </c>
      <c r="X101" s="12">
        <f t="shared" si="38"/>
        <v>52281.18555336407</v>
      </c>
      <c r="Y101" s="12">
        <f t="shared" si="39"/>
        <v>26986.03962827185</v>
      </c>
      <c r="Z101" s="12"/>
      <c r="AA101">
        <v>2120</v>
      </c>
      <c r="AB101" s="12">
        <v>947601506</v>
      </c>
      <c r="AC101" s="15">
        <f t="shared" si="49"/>
        <v>5.1857363639483234E-2</v>
      </c>
      <c r="AD101" s="12">
        <v>120272499</v>
      </c>
      <c r="AE101" s="12">
        <f t="shared" si="55"/>
        <v>88459.565890462531</v>
      </c>
      <c r="AF101" s="12">
        <f t="shared" si="44"/>
        <v>120272498.83846155</v>
      </c>
      <c r="AG101" s="12">
        <v>139420</v>
      </c>
      <c r="AH101" s="12">
        <f t="shared" si="56"/>
        <v>102.54241642096657</v>
      </c>
      <c r="AI101" s="15">
        <f t="shared" si="42"/>
        <v>2.9357860478808513E-4</v>
      </c>
      <c r="AJ101" s="15">
        <f t="shared" si="45"/>
        <v>1.4712935671505782E-4</v>
      </c>
      <c r="AK101" s="12">
        <v>17227</v>
      </c>
      <c r="AL101" s="12">
        <f t="shared" si="57"/>
        <v>12.670335731487528</v>
      </c>
      <c r="AM101" s="12">
        <v>1068030652</v>
      </c>
      <c r="AN101" s="15">
        <f t="shared" si="50"/>
        <v>5.1850648802106658E-2</v>
      </c>
      <c r="AP101">
        <v>2120</v>
      </c>
      <c r="AQ101" s="12">
        <v>475376961</v>
      </c>
      <c r="AR101" s="12">
        <v>1068030652</v>
      </c>
      <c r="AS101" s="12">
        <v>-592653692</v>
      </c>
      <c r="AT101" s="12">
        <v>0</v>
      </c>
      <c r="AU101" s="12">
        <f t="shared" si="51"/>
        <v>-882415520.8208003</v>
      </c>
      <c r="AV101" s="15">
        <f t="shared" si="52"/>
        <v>3.5000000000000003E-2</v>
      </c>
      <c r="AW101" s="12">
        <v>-592653692</v>
      </c>
      <c r="AX101" s="12">
        <v>-12142595064</v>
      </c>
      <c r="AY101" s="17">
        <f t="shared" si="46"/>
        <v>-11.369144734995864</v>
      </c>
      <c r="AZ101" s="18">
        <f t="shared" si="53"/>
        <v>6.5752977106010673E-4</v>
      </c>
    </row>
    <row r="102" spans="1:52">
      <c r="A102">
        <v>2121</v>
      </c>
      <c r="B102" s="12">
        <v>4144404138</v>
      </c>
      <c r="C102" s="15">
        <f t="shared" si="47"/>
        <v>6.1200247202566338E-2</v>
      </c>
      <c r="D102" s="12">
        <v>503962149</v>
      </c>
      <c r="E102" s="15">
        <v>0.1216</v>
      </c>
      <c r="F102" s="12">
        <f t="shared" si="54"/>
        <v>503959543.18080002</v>
      </c>
      <c r="G102" s="12">
        <v>310014</v>
      </c>
      <c r="H102" s="12">
        <v>172995</v>
      </c>
      <c r="I102" s="12">
        <v>504445157</v>
      </c>
      <c r="J102" s="12">
        <f t="shared" si="34"/>
        <v>344352.07087937335</v>
      </c>
      <c r="K102" s="12">
        <f t="shared" si="35"/>
        <v>2831828.045644246</v>
      </c>
      <c r="L102" s="12">
        <f t="shared" si="36"/>
        <v>330.03500309181999</v>
      </c>
      <c r="M102" s="15">
        <f t="shared" si="48"/>
        <v>6.1147675181507211E-2</v>
      </c>
      <c r="N102" s="15"/>
      <c r="O102" s="15"/>
      <c r="P102" s="15"/>
      <c r="Q102" s="12"/>
      <c r="R102">
        <v>2121</v>
      </c>
      <c r="S102" s="12">
        <v>882605100</v>
      </c>
      <c r="T102" s="12">
        <v>75079237</v>
      </c>
      <c r="U102" s="12">
        <v>38392170</v>
      </c>
      <c r="V102" s="12">
        <v>996076506</v>
      </c>
      <c r="W102" s="12">
        <f t="shared" si="37"/>
        <v>603074.84313409496</v>
      </c>
      <c r="X102" s="12">
        <f t="shared" si="38"/>
        <v>51300.858194001528</v>
      </c>
      <c r="Y102" s="12">
        <f t="shared" si="39"/>
        <v>26232.96862926297</v>
      </c>
      <c r="Z102" s="12"/>
      <c r="AA102">
        <v>2121</v>
      </c>
      <c r="AB102" s="12">
        <v>996076506</v>
      </c>
      <c r="AC102" s="15">
        <f t="shared" si="49"/>
        <v>5.1155469565072664E-2</v>
      </c>
      <c r="AD102" s="12">
        <v>126425095</v>
      </c>
      <c r="AE102" s="12">
        <f t="shared" si="55"/>
        <v>86384.946490041868</v>
      </c>
      <c r="AF102" s="12">
        <f t="shared" si="44"/>
        <v>126425094.99230769</v>
      </c>
      <c r="AG102" s="12">
        <v>140536</v>
      </c>
      <c r="AH102" s="12">
        <f t="shared" si="56"/>
        <v>96.02678044200421</v>
      </c>
      <c r="AI102" s="15">
        <f t="shared" si="42"/>
        <v>2.7886221272542435E-4</v>
      </c>
      <c r="AJ102" s="15">
        <f t="shared" si="45"/>
        <v>1.4108956405804436E-4</v>
      </c>
      <c r="AK102" s="12">
        <v>17352</v>
      </c>
      <c r="AL102" s="12">
        <f t="shared" si="57"/>
        <v>11.856440301628458</v>
      </c>
      <c r="AM102" s="12">
        <v>1122659489</v>
      </c>
      <c r="AN102" s="15">
        <f t="shared" si="50"/>
        <v>5.1149128442804281E-2</v>
      </c>
      <c r="AP102">
        <v>2121</v>
      </c>
      <c r="AQ102" s="12">
        <v>504445157</v>
      </c>
      <c r="AR102" s="12">
        <v>1122659489</v>
      </c>
      <c r="AS102" s="12">
        <v>-618214332</v>
      </c>
      <c r="AT102" s="12">
        <v>0</v>
      </c>
      <c r="AU102" s="12">
        <f t="shared" si="51"/>
        <v>-927694262.88960028</v>
      </c>
      <c r="AV102" s="15">
        <f t="shared" si="52"/>
        <v>3.5000000000000003E-2</v>
      </c>
      <c r="AW102" s="12">
        <v>-618214332</v>
      </c>
      <c r="AX102" s="12">
        <v>-12760809396</v>
      </c>
      <c r="AY102" s="17">
        <f t="shared" si="46"/>
        <v>-11.366589354147436</v>
      </c>
      <c r="AZ102" s="18">
        <f t="shared" si="53"/>
        <v>6.1086006230035928E-4</v>
      </c>
    </row>
    <row r="107" spans="1:52">
      <c r="A107" t="s">
        <v>98</v>
      </c>
      <c r="B107" t="s">
        <v>18</v>
      </c>
    </row>
    <row r="108" spans="1:52">
      <c r="B108" t="s">
        <v>99</v>
      </c>
    </row>
  </sheetData>
  <sheetProtection algorithmName="SHA-512" hashValue="XOK1ovd0fTxZ6ht5vSSYgf4N3djvSbiTmUU5M3R8/ZK7x8cGah/6+CGVxvZVCNPxJyIdEUtcsd3sRtMEsqCwwA==" saltValue="KJ7U1bWg9E6bYGF6tIoiPA==" spinCount="100000" sheet="1" objects="1" scenarios="1"/>
  <pageMargins left="0.7" right="0.7" top="0.75" bottom="0.75" header="0.3" footer="0.3"/>
  <pageSetup orientation="portrait" r:id="rId1"/>
  <headerFooter>
    <oddFooter>&amp;C_x000D_&amp;1#&amp;"Calibri"&amp;10&amp;K000000 Uso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Menú</vt:lpstr>
      <vt:lpstr>Glosario</vt:lpstr>
      <vt:lpstr>Parámetros</vt:lpstr>
      <vt:lpstr>Proyecciones</vt:lpstr>
      <vt:lpstr>Gráficos</vt:lpstr>
      <vt:lpstr>EdadesSimples</vt:lpstr>
      <vt:lpstr>FinVA</vt:lpstr>
    </vt:vector>
  </TitlesOfParts>
  <Manager/>
  <Company>Banco Central de Costa 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CHAVARRIA DELVO RAFAEL ALBERTO</dc:creator>
  <cp:keywords/>
  <dc:description/>
  <cp:lastModifiedBy>CHAVARRIA DELVO RAFAEL ALBERTO</cp:lastModifiedBy>
  <cp:revision/>
  <dcterms:created xsi:type="dcterms:W3CDTF">2024-11-07T15:12:13Z</dcterms:created>
  <dcterms:modified xsi:type="dcterms:W3CDTF">2024-11-14T21:39:03Z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2024-11-07T15:56:41Z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15a631da-096d-400c-8147-3667eae7a586</vt:lpwstr>
  </property>
  <property fmtid="{D5CDD505-2E9C-101B-9397-08002B2CF9AE}" pid="8" name="MSIP_Label_b8b4be34-365a-4a68-b9fb-75c1b6874315_ContentBits">
    <vt:lpwstr>2</vt:lpwstr>
  </property>
</Properties>
</file>