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bccr-my.sharepoint.com/personal/ariasgj_supen_fi_cr/Documents/Datos/Carpeta de Trabajo/Presupuesto 2023/Originales/"/>
    </mc:Choice>
  </mc:AlternateContent>
  <xr:revisionPtr revIDLastSave="8" documentId="8_{1928384F-52A4-4531-9DA3-36E4E8406F87}" xr6:coauthVersionLast="47" xr6:coauthVersionMax="47" xr10:uidLastSave="{FCCC5250-E303-4F9F-A0A0-D6090AA5ADCC}"/>
  <bookViews>
    <workbookView xWindow="-110" yWindow="-110" windowWidth="19420" windowHeight="10420" tabRatio="914" xr2:uid="{00000000-000D-0000-FFFF-FFFF00000000}"/>
  </bookViews>
  <sheets>
    <sheet name="Cuadro 12 (Pres. Detallado)" sheetId="18" r:id="rId1"/>
    <sheet name="Cuadro 7 (Resumen)" sheetId="31" state="hidden" r:id="rId2"/>
    <sheet name="Cuadro 17 Inver" sheetId="3" r:id="rId3"/>
    <sheet name="Cuadro 19 Plurianual" sheetId="37" r:id="rId4"/>
  </sheets>
  <definedNames>
    <definedName name="_xlnm.Print_Area" localSheetId="0">'Cuadro 12 (Pres. Detallado)'!$A$8:$I$230</definedName>
    <definedName name="_xlnm.Print_Area" localSheetId="2">'Cuadro 17 Inver'!$B$2:$I$15</definedName>
    <definedName name="_xlnm.Print_Area" localSheetId="1">'Cuadro 7 (Resumen)'!$A$3:$K$42</definedName>
    <definedName name="base">#REF!</definedName>
    <definedName name="pro">#REF!</definedName>
    <definedName name="_xlnm.Print_Titles" localSheetId="0">'Cuadro 12 (Pres. Detallado)'!$2:$7</definedName>
    <definedName name="_xlnm.Print_Titles" localSheetId="2">'Cuadro 17 Inver'!$2:$10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37" l="1"/>
  <c r="F15" i="37"/>
  <c r="F14" i="37"/>
  <c r="F13" i="37"/>
  <c r="F12" i="37"/>
  <c r="E16" i="37"/>
  <c r="E15" i="37"/>
  <c r="E14" i="37"/>
  <c r="E13" i="37"/>
  <c r="E12" i="37"/>
  <c r="D16" i="37"/>
  <c r="D15" i="37"/>
  <c r="D14" i="37"/>
  <c r="D13" i="37"/>
  <c r="D12" i="37"/>
  <c r="C16" i="37"/>
  <c r="C15" i="37"/>
  <c r="C14" i="37"/>
  <c r="C13" i="37"/>
  <c r="C12" i="37"/>
  <c r="C17" i="37"/>
  <c r="C7" i="37"/>
  <c r="F11" i="37" l="1"/>
  <c r="F19" i="37" s="1"/>
  <c r="F7" i="37" s="1"/>
  <c r="F6" i="37" s="1"/>
  <c r="F8" i="37" s="1"/>
  <c r="E11" i="37"/>
  <c r="D11" i="37"/>
  <c r="C11" i="37"/>
  <c r="C6" i="37"/>
  <c r="C8" i="37" s="1"/>
  <c r="C19" i="37" l="1"/>
  <c r="D19" i="37"/>
  <c r="D7" i="37" s="1"/>
  <c r="D6" i="37" s="1"/>
  <c r="D8" i="37" s="1"/>
  <c r="E19" i="37"/>
  <c r="E7" i="37" s="1"/>
  <c r="E6" i="37" s="1"/>
  <c r="E8" i="37" s="1"/>
  <c r="H205" i="18"/>
  <c r="G68" i="18"/>
  <c r="I15" i="3" l="1"/>
  <c r="G223" i="18" l="1"/>
  <c r="G12" i="18" l="1"/>
  <c r="D16" i="31" l="1"/>
  <c r="G200" i="18" l="1"/>
  <c r="G119" i="18"/>
  <c r="G114" i="18"/>
  <c r="G95" i="18" l="1"/>
  <c r="H149" i="18"/>
  <c r="G131" i="18"/>
  <c r="H112" i="18"/>
  <c r="G105" i="18"/>
  <c r="G82" i="18"/>
  <c r="G65" i="18"/>
  <c r="G63" i="18"/>
  <c r="G19" i="18"/>
  <c r="G28" i="18"/>
  <c r="G17" i="18"/>
  <c r="H10" i="18"/>
  <c r="G108" i="18" l="1"/>
  <c r="G78" i="18"/>
  <c r="H198" i="18" l="1"/>
  <c r="G191" i="18" l="1"/>
  <c r="H186" i="18" s="1"/>
  <c r="I184" i="18" s="1"/>
  <c r="H159" i="18" l="1"/>
  <c r="H54" i="18"/>
  <c r="H140" i="18"/>
  <c r="G92" i="18" l="1"/>
  <c r="H86" i="18" s="1"/>
  <c r="E15" i="31" l="1"/>
  <c r="E14" i="31"/>
  <c r="E13" i="31"/>
  <c r="E12" i="31"/>
  <c r="E11" i="31"/>
  <c r="D15" i="31"/>
  <c r="D14" i="31"/>
  <c r="D13" i="31"/>
  <c r="D12" i="31"/>
  <c r="D11" i="31"/>
  <c r="I17" i="3" l="1"/>
  <c r="Z12" i="31" l="1"/>
  <c r="H16" i="31" l="1"/>
  <c r="F14" i="31"/>
  <c r="H15" i="31" l="1"/>
  <c r="H13" i="31"/>
  <c r="G13" i="31"/>
  <c r="F13" i="31"/>
  <c r="G14" i="31"/>
  <c r="G15" i="31" l="1"/>
  <c r="F15" i="31"/>
  <c r="H12" i="31" l="1"/>
  <c r="F12" i="31"/>
  <c r="G11" i="31"/>
  <c r="F11" i="31"/>
  <c r="G12" i="31" l="1"/>
  <c r="G17" i="31" s="1"/>
  <c r="H11" i="31"/>
  <c r="E17" i="31"/>
  <c r="F17" i="31" l="1"/>
  <c r="G18" i="31" s="1"/>
  <c r="D17" i="31"/>
  <c r="E18" i="31" s="1"/>
  <c r="F19" i="31" l="1"/>
  <c r="H221" i="18" l="1"/>
  <c r="H218" i="18"/>
  <c r="G214" i="18" l="1"/>
  <c r="G207" i="18"/>
  <c r="H173" i="18"/>
  <c r="H168" i="18"/>
  <c r="H155" i="18"/>
  <c r="H143" i="18"/>
  <c r="H129" i="18"/>
  <c r="H117" i="18"/>
  <c r="G102" i="18"/>
  <c r="H76" i="18"/>
  <c r="H48" i="18"/>
  <c r="H41" i="18"/>
  <c r="H33" i="18"/>
  <c r="G25" i="18"/>
  <c r="H100" i="18" l="1"/>
  <c r="H15" i="18"/>
  <c r="H212" i="18"/>
  <c r="I203" i="18" s="1"/>
  <c r="H61" i="18"/>
  <c r="H22" i="18"/>
  <c r="I147" i="18"/>
  <c r="I52" i="18" l="1"/>
  <c r="I8" i="18"/>
  <c r="I230" i="18" l="1"/>
  <c r="J13" i="31" l="1"/>
  <c r="X11" i="31"/>
  <c r="W11" i="31"/>
  <c r="J14" i="31" l="1"/>
  <c r="J15" i="31" l="1"/>
  <c r="J11" i="31"/>
  <c r="J12" i="31" l="1"/>
  <c r="J17" i="31" s="1"/>
  <c r="Z11" i="31" l="1"/>
  <c r="H14" i="31" l="1"/>
  <c r="H17" i="31" s="1"/>
  <c r="H19" i="31" l="1"/>
  <c r="J19" i="31"/>
  <c r="Y11" i="31"/>
  <c r="X12" i="31" l="1"/>
  <c r="W12" i="31"/>
  <c r="I14" i="31" l="1"/>
  <c r="I15" i="31" l="1"/>
  <c r="I13" i="31"/>
  <c r="I12" i="31"/>
  <c r="I11" i="31"/>
  <c r="I17" i="31" l="1"/>
  <c r="I18" i="31" l="1"/>
  <c r="Y12" i="31"/>
</calcChain>
</file>

<file path=xl/sharedStrings.xml><?xml version="1.0" encoding="utf-8"?>
<sst xmlns="http://schemas.openxmlformats.org/spreadsheetml/2006/main" count="387" uniqueCount="314">
  <si>
    <t>Seguro de daños</t>
  </si>
  <si>
    <t>CAPACITACIÓN Y PROTOCOLO</t>
  </si>
  <si>
    <t>1.07.01</t>
  </si>
  <si>
    <t>Actividades de capacitación</t>
  </si>
  <si>
    <t>Alquiler de equipo, sala o local para capacitación</t>
  </si>
  <si>
    <t xml:space="preserve">Alimentación para participantes en eventos de capacitación </t>
  </si>
  <si>
    <t>Contrataciones de instructores y de personal de apoyo</t>
  </si>
  <si>
    <t>Suscripciones a congresos, seminarios y similares</t>
  </si>
  <si>
    <t>1.07.02</t>
  </si>
  <si>
    <t xml:space="preserve">Actividades protocolarias y sociales </t>
  </si>
  <si>
    <t>1.07.03</t>
  </si>
  <si>
    <t>Gastos de representación institucional</t>
  </si>
  <si>
    <t>Superintendente</t>
  </si>
  <si>
    <t>MANTENIMIENTO Y REPARACIÓN</t>
  </si>
  <si>
    <t>1.08.01</t>
  </si>
  <si>
    <t xml:space="preserve">Mantenimiento de edificios y locales </t>
  </si>
  <si>
    <t>1.08.05</t>
  </si>
  <si>
    <t xml:space="preserve">Mantenimiento y reparación de equipo de transporte </t>
  </si>
  <si>
    <t>1.08.07</t>
  </si>
  <si>
    <t xml:space="preserve">Mantenimiento y reparación de equipo y mobiliario de oficina </t>
  </si>
  <si>
    <t>1.08.08</t>
  </si>
  <si>
    <t>Mantenimiento y reparación de equipo de cómputo y  sistemas de información</t>
  </si>
  <si>
    <t>SERVICIOS DIVERSOS</t>
  </si>
  <si>
    <t>1.99.99</t>
  </si>
  <si>
    <t>Otros servicios no especificados</t>
  </si>
  <si>
    <t xml:space="preserve">MATERIALES Y SUMINISTROS </t>
  </si>
  <si>
    <t>2 .01</t>
  </si>
  <si>
    <t xml:space="preserve">PRODUCTOS QUÍMICOS Y CONEXOS </t>
  </si>
  <si>
    <t>2.01.01</t>
  </si>
  <si>
    <t>Combustibles y lubricantes</t>
  </si>
  <si>
    <t>2.01.02</t>
  </si>
  <si>
    <t>Productos farmacéuticos y medicinales</t>
  </si>
  <si>
    <t>2.01.04</t>
  </si>
  <si>
    <t>Tintas, pinturas y diluyentes</t>
  </si>
  <si>
    <t>ALIMENTOS Y PRODUCTOS AGROPECUARIOS</t>
  </si>
  <si>
    <t>2.02.03</t>
  </si>
  <si>
    <t>Alimentos y bebidas</t>
  </si>
  <si>
    <t xml:space="preserve">MATERIALES Y PRODUCTOS DE USO EN LA CONSTRUCCIÓN Y MANTENIMIENTO </t>
  </si>
  <si>
    <t>2.03.01</t>
  </si>
  <si>
    <t xml:space="preserve">Materiales y productos metálicos </t>
  </si>
  <si>
    <t>2.03.02</t>
  </si>
  <si>
    <t>Materiales y productos minerales y asfálticos</t>
  </si>
  <si>
    <t>2.03.03</t>
  </si>
  <si>
    <t>Madera y sus derivados</t>
  </si>
  <si>
    <t>2.03.04</t>
  </si>
  <si>
    <t>Materiales y productos eléctricos, telefónicos y de cómputo</t>
  </si>
  <si>
    <t>2.03.99</t>
  </si>
  <si>
    <t xml:space="preserve">Otros materiales y productos de uso en la construcción </t>
  </si>
  <si>
    <t>HERRAMIENTAS, REPUESTOS Y ACCESORIOS</t>
  </si>
  <si>
    <t>2.04.01</t>
  </si>
  <si>
    <t>Herramientas e instrumentos</t>
  </si>
  <si>
    <t>2.04.02</t>
  </si>
  <si>
    <t>Repuestos y accesorios</t>
  </si>
  <si>
    <t>ÚTILES,  MATERIALES Y  SUMINISTROS DIVERSOS</t>
  </si>
  <si>
    <t>2.99.01</t>
  </si>
  <si>
    <t xml:space="preserve">Útiles y materiales de oficina y cómputo </t>
  </si>
  <si>
    <t>2.99.03</t>
  </si>
  <si>
    <t xml:space="preserve">Productos de papel, cartón e impresos </t>
  </si>
  <si>
    <t xml:space="preserve">0.03.99  </t>
  </si>
  <si>
    <t>Otros incentivos salariales</t>
  </si>
  <si>
    <t>0.03.04</t>
  </si>
  <si>
    <t>2.99.04</t>
  </si>
  <si>
    <t>Textiles y vestuario</t>
  </si>
  <si>
    <t>2.99.05</t>
  </si>
  <si>
    <t xml:space="preserve">Útiles y materiales de limpieza </t>
  </si>
  <si>
    <t>2.99.07</t>
  </si>
  <si>
    <t xml:space="preserve">Útiles y materiales de cocina y comedor </t>
  </si>
  <si>
    <t>2.99.99</t>
  </si>
  <si>
    <t>Otros útiles, materiales y suministros</t>
  </si>
  <si>
    <t xml:space="preserve">BIENES DURADEROS </t>
  </si>
  <si>
    <t>MAQUINARIA, EQUIPO Y MOBILIARIO</t>
  </si>
  <si>
    <t>5.01.02</t>
  </si>
  <si>
    <t xml:space="preserve">Equipo de transporte </t>
  </si>
  <si>
    <t>5.01.04</t>
  </si>
  <si>
    <t xml:space="preserve">Equipo y mobiliario de oficina </t>
  </si>
  <si>
    <t>5.01.05</t>
  </si>
  <si>
    <t xml:space="preserve">Equipo y programas de  cómputo </t>
  </si>
  <si>
    <t>Hardware</t>
  </si>
  <si>
    <t>Software (compra de paquetes elaborados)</t>
  </si>
  <si>
    <t>5.01.06</t>
  </si>
  <si>
    <t xml:space="preserve">Equipo sanitario, de laboratorio e investigación </t>
  </si>
  <si>
    <t>5.01.07</t>
  </si>
  <si>
    <t xml:space="preserve">Equipo y mobiliario educacional, deportivo y recreativo </t>
  </si>
  <si>
    <t>5.01.99</t>
  </si>
  <si>
    <t xml:space="preserve">Maquinaria y equipo diverso </t>
  </si>
  <si>
    <t xml:space="preserve">TRANSFERENCIAS CORRIENTES </t>
  </si>
  <si>
    <t>TRANSFERENCIAS CORRIENTES A PERSONAS</t>
  </si>
  <si>
    <t>6.02.01</t>
  </si>
  <si>
    <t xml:space="preserve">Becas a funcionarios  </t>
  </si>
  <si>
    <t>Capacitación en territorio nacional</t>
  </si>
  <si>
    <t>PRESTACIONES</t>
  </si>
  <si>
    <t>6.03.01</t>
  </si>
  <si>
    <t>Preaviso y cesantía</t>
  </si>
  <si>
    <t>6.03.99</t>
  </si>
  <si>
    <t>Otras prestaciones a terceras personas</t>
  </si>
  <si>
    <t>TRANSFERENCIAS CORRIENTES AL SECTOR EXTERNO</t>
  </si>
  <si>
    <t>6.07.01</t>
  </si>
  <si>
    <t>Transferencias corrientes a organismos internacionales</t>
  </si>
  <si>
    <t>Conferencia internacional de la Seguridad Social (CISS)</t>
  </si>
  <si>
    <t>Asociación internacional de Organismos de Supervisión (AIOS)</t>
  </si>
  <si>
    <t>Organismo Internacional de Sistemas de Pensiones (IOPS)</t>
  </si>
  <si>
    <t>Servicios</t>
  </si>
  <si>
    <t>Costo
Total</t>
  </si>
  <si>
    <t>INSTANCIA</t>
  </si>
  <si>
    <t>CÓDIGO</t>
  </si>
  <si>
    <t>OBJETO DEL GASTO</t>
  </si>
  <si>
    <t>CUENTA</t>
  </si>
  <si>
    <t>TOTAL</t>
  </si>
  <si>
    <t>Salario escolar</t>
  </si>
  <si>
    <t>Tiempo extraordinario</t>
  </si>
  <si>
    <t>Prestaciones legales</t>
  </si>
  <si>
    <t>Materiales y suministros</t>
  </si>
  <si>
    <t>N°</t>
  </si>
  <si>
    <t>Detalle / Presupuesto</t>
  </si>
  <si>
    <t>Capacitación</t>
  </si>
  <si>
    <t>Total</t>
  </si>
  <si>
    <t>TOTAL GENERAL</t>
  </si>
  <si>
    <t>Otros alquileres</t>
  </si>
  <si>
    <t>Cuenta</t>
  </si>
  <si>
    <t>Nombre del bien o artículo</t>
  </si>
  <si>
    <t>Cantidad</t>
  </si>
  <si>
    <t>Necesidad que resuelve</t>
  </si>
  <si>
    <t>Resultado asociado con el bien</t>
  </si>
  <si>
    <t>Operaciones normales apoyadas con el bien</t>
  </si>
  <si>
    <t>Diferentes proyectos estratégicos apoyados con el bien</t>
  </si>
  <si>
    <t>INGRESOS</t>
  </si>
  <si>
    <t>Impresión, encuadernación y otros</t>
  </si>
  <si>
    <t>Servicio de agua y alcantarillado</t>
  </si>
  <si>
    <t>Otros</t>
  </si>
  <si>
    <t>Otros servicios</t>
  </si>
  <si>
    <t>Prohibición</t>
  </si>
  <si>
    <t>Gestión Administrativa</t>
  </si>
  <si>
    <t>Mejorar las herramientas de trabajo de los funcionarios</t>
  </si>
  <si>
    <t>Mejorar la tecnología de usuario final</t>
  </si>
  <si>
    <t>Presupuesto</t>
  </si>
  <si>
    <t xml:space="preserve">REMUNERACIONES </t>
  </si>
  <si>
    <t xml:space="preserve">REMUNERACIONES BÁSICAS </t>
  </si>
  <si>
    <t>0.01.01</t>
  </si>
  <si>
    <t xml:space="preserve">Sueldos para cargos fijos </t>
  </si>
  <si>
    <t xml:space="preserve">REMUNERACIONES EVENTUALES </t>
  </si>
  <si>
    <t>0.02.01</t>
  </si>
  <si>
    <t xml:space="preserve">Tiempo extraordinario </t>
  </si>
  <si>
    <t>0.02.02</t>
  </si>
  <si>
    <t>Recargo de funciones</t>
  </si>
  <si>
    <t>Recargos</t>
  </si>
  <si>
    <t>INCENTIVOS SALARIALES</t>
  </si>
  <si>
    <t xml:space="preserve">0.03.01 </t>
  </si>
  <si>
    <t>Retribución por años servidos</t>
  </si>
  <si>
    <t xml:space="preserve">0.03.02  </t>
  </si>
  <si>
    <t>Restricción al ejercicio liberal de la profesión</t>
  </si>
  <si>
    <t>Dedicación exclusiva</t>
  </si>
  <si>
    <t xml:space="preserve">0.03.03  </t>
  </si>
  <si>
    <t>Decimotercer mes</t>
  </si>
  <si>
    <t xml:space="preserve">CONTRIBUCIONES PATRONALES AL DESARROLLO Y LA SEGURIDAD SOCIAL </t>
  </si>
  <si>
    <t>0.04.01</t>
  </si>
  <si>
    <t xml:space="preserve">0.04.02 </t>
  </si>
  <si>
    <t xml:space="preserve">Contribución Patronal al Instituto Mixto de Ayuda Social </t>
  </si>
  <si>
    <t xml:space="preserve">0.04.03  </t>
  </si>
  <si>
    <t>Contribución Patronal al Instituto Nacional de Aprendizaje</t>
  </si>
  <si>
    <t xml:space="preserve">0.04.04 </t>
  </si>
  <si>
    <t xml:space="preserve">Contribución Patronal al Fondo de Desarrollo Social y Asignaciones Familiares </t>
  </si>
  <si>
    <t>0.04.05</t>
  </si>
  <si>
    <t>Contribución Patronal al Banco Popular y de Desarrollo Comunal</t>
  </si>
  <si>
    <t>CONTRIBUCIONES PATRONALES A FONDOS DE PENSIONES  Y OTROS FONDOS DE CAPITALIZACIÓN</t>
  </si>
  <si>
    <t xml:space="preserve">0.05.01 </t>
  </si>
  <si>
    <t>0.05.02</t>
  </si>
  <si>
    <t xml:space="preserve">Aporte Patronal al Régimen Obligatorio de Pensiones Complementarias </t>
  </si>
  <si>
    <t>0.05.03</t>
  </si>
  <si>
    <t xml:space="preserve">Aporte Patronal al Fondo de Capitalización Laboral  </t>
  </si>
  <si>
    <t>0.05.05</t>
  </si>
  <si>
    <r>
      <t xml:space="preserve">Contribución Patronal a fondos administrados por entes privados, </t>
    </r>
    <r>
      <rPr>
        <b/>
        <sz val="8"/>
        <rFont val="Arial"/>
        <family val="2"/>
      </rPr>
      <t>(5,33%)</t>
    </r>
  </si>
  <si>
    <t>REMUNERACIONES DIVERSAS</t>
  </si>
  <si>
    <t xml:space="preserve"> </t>
  </si>
  <si>
    <t>0.99.99</t>
  </si>
  <si>
    <t xml:space="preserve">Otras remuneraciones </t>
  </si>
  <si>
    <t xml:space="preserve">SERVICIOS </t>
  </si>
  <si>
    <t>ALQUILERES</t>
  </si>
  <si>
    <t>1.01.01</t>
  </si>
  <si>
    <t xml:space="preserve">Alquiler de edificios, locales y terrenos </t>
  </si>
  <si>
    <t>1.01.03</t>
  </si>
  <si>
    <t>Alquiler de equipo de cómputo</t>
  </si>
  <si>
    <t>1.01.99</t>
  </si>
  <si>
    <t>SERVICIOS BÁSICOS</t>
  </si>
  <si>
    <t>1.02.01</t>
  </si>
  <si>
    <t>Edificio Central</t>
  </si>
  <si>
    <t xml:space="preserve">1.02.02 </t>
  </si>
  <si>
    <t>Servicio de energía eléctrica</t>
  </si>
  <si>
    <t>1.02.03</t>
  </si>
  <si>
    <t>Servicio de correo</t>
  </si>
  <si>
    <t>1.02.04</t>
  </si>
  <si>
    <t>Servicio de telecomunicaciones</t>
  </si>
  <si>
    <t>Servicio telefónico nacional</t>
  </si>
  <si>
    <t>Servicio telefónico internacional</t>
  </si>
  <si>
    <t>Servicio celular</t>
  </si>
  <si>
    <t xml:space="preserve">Servicio redes informáticas </t>
  </si>
  <si>
    <t>SERVICIOS COMERCIALES Y FINANCIEROS</t>
  </si>
  <si>
    <t>1.03.01</t>
  </si>
  <si>
    <t xml:space="preserve">Información </t>
  </si>
  <si>
    <t>Medios escritos</t>
  </si>
  <si>
    <t>Radio y televisión</t>
  </si>
  <si>
    <t>1.03.03</t>
  </si>
  <si>
    <t>SERVICIOS DE GESTIÓN Y APOYO</t>
  </si>
  <si>
    <t>1.04.04</t>
  </si>
  <si>
    <t>Servicios en ciencias económicas y sociales</t>
  </si>
  <si>
    <t>1.04.05</t>
  </si>
  <si>
    <t>Servicios de desarrollo de sistemas informáticos</t>
  </si>
  <si>
    <t>1.04.06</t>
  </si>
  <si>
    <t>Servicios generales</t>
  </si>
  <si>
    <t>Limpieza</t>
  </si>
  <si>
    <t>1.04.99</t>
  </si>
  <si>
    <t>Otros servicios de gestión y apoyo</t>
  </si>
  <si>
    <t>GASTOS DE VIAJE Y DE TRANSPORTE</t>
  </si>
  <si>
    <t>1.05.01</t>
  </si>
  <si>
    <t>Transporte dentro del país</t>
  </si>
  <si>
    <t>Pasajes y otros</t>
  </si>
  <si>
    <t>1.05.02</t>
  </si>
  <si>
    <t>Viáticos dentro del país</t>
  </si>
  <si>
    <t>1.05.03</t>
  </si>
  <si>
    <t>Transporte en el exterior</t>
  </si>
  <si>
    <t>Viajes oficiales</t>
  </si>
  <si>
    <t>1.05.04</t>
  </si>
  <si>
    <t>Viáticos en el exterior</t>
  </si>
  <si>
    <t>SEGUROS, REASEGUROS Y OTRAS OBLIGACIONES</t>
  </si>
  <si>
    <t>1.06.01</t>
  </si>
  <si>
    <t>Seguros</t>
  </si>
  <si>
    <t>5.01.03</t>
  </si>
  <si>
    <t>Remuneraciones</t>
  </si>
  <si>
    <t>Bienes Duraderos</t>
  </si>
  <si>
    <t>1.08.99</t>
  </si>
  <si>
    <t>1.08.06</t>
  </si>
  <si>
    <t xml:space="preserve">Mantenimiento y reparación de equipo de comunicación </t>
  </si>
  <si>
    <t>1.03.07</t>
  </si>
  <si>
    <t>Servicio de Transferencia Electrónica de Información</t>
  </si>
  <si>
    <t>Equipo de comunicación</t>
  </si>
  <si>
    <t>(En miles de colones)</t>
  </si>
  <si>
    <t xml:space="preserve">JUSTIFICACIÓN DEL REQUERIMIENTO </t>
  </si>
  <si>
    <t>Mantenimiento y reparación de otros equipos</t>
  </si>
  <si>
    <t>1.04.02</t>
  </si>
  <si>
    <t>Servicios jurídicos</t>
  </si>
  <si>
    <t>2.99.06</t>
  </si>
  <si>
    <t>Útiles y materiales de resguardo y seguridad</t>
  </si>
  <si>
    <t>6.06</t>
  </si>
  <si>
    <t>6.07</t>
  </si>
  <si>
    <t>OTRAS TRASNFERENCIAS CORRIENTES AL SECTOR PRIVADO</t>
  </si>
  <si>
    <t>6.06.01</t>
  </si>
  <si>
    <t>Indemnizaciones</t>
  </si>
  <si>
    <t>1.01.02</t>
  </si>
  <si>
    <t>Alquiler de maquinaria, equipo y mobiliario</t>
  </si>
  <si>
    <t>Servicio de Radiolocalizador</t>
  </si>
  <si>
    <t>1.04.01</t>
  </si>
  <si>
    <t>1.08.04</t>
  </si>
  <si>
    <t>Mantenimiento y reparación de maquinaria y equipo de producción</t>
  </si>
  <si>
    <t>Ejecución</t>
  </si>
  <si>
    <t>Transferencias corrientes</t>
  </si>
  <si>
    <t>Cuentas especiales</t>
  </si>
  <si>
    <t>1.02.99</t>
  </si>
  <si>
    <t>Otros servicios básicos</t>
  </si>
  <si>
    <t>Incremento</t>
  </si>
  <si>
    <t>1.09.99</t>
  </si>
  <si>
    <t>IMPUESTOS</t>
  </si>
  <si>
    <t>Otros Impuestos</t>
  </si>
  <si>
    <t>2.99.02</t>
  </si>
  <si>
    <t>Útiles y materiales médico, hospitalario y de investigación</t>
  </si>
  <si>
    <t>SUB
SUBCUENTA</t>
  </si>
  <si>
    <t>Ejecución
Proyectada</t>
  </si>
  <si>
    <t>2.03.06</t>
  </si>
  <si>
    <t>Materiales y productos de plástico</t>
  </si>
  <si>
    <t>Contribución Patronal al Seguro de Salud de la CCSS</t>
  </si>
  <si>
    <t>Contribución Patronal al Seguro de Pensiones de la CCSS</t>
  </si>
  <si>
    <t>BIENES INTANGIBLES</t>
  </si>
  <si>
    <t>5.99.03</t>
  </si>
  <si>
    <t>Bienes Intangibles</t>
  </si>
  <si>
    <t>Recarga de extintores</t>
  </si>
  <si>
    <t>6.02.02</t>
  </si>
  <si>
    <t>Becas a terceras personas</t>
  </si>
  <si>
    <t>Servicios de ciencia de la salud</t>
  </si>
  <si>
    <t>Viajes y viáticos de capacitación</t>
  </si>
  <si>
    <t>Cuadro # 12</t>
  </si>
  <si>
    <t>Plan de mantenimiento SUPEN</t>
  </si>
  <si>
    <t>Cuadro 6 B</t>
  </si>
  <si>
    <t xml:space="preserve">GASTOS </t>
  </si>
  <si>
    <t>Resumen del Presupuesto y Egresos 2022</t>
  </si>
  <si>
    <t>Servicios Tecnológicos que brinda el BCCR (Proyectos)</t>
  </si>
  <si>
    <t>Licencias Team Mate</t>
  </si>
  <si>
    <t>Pago del mantenimiento del programa de supervisión Team Mate</t>
  </si>
  <si>
    <t xml:space="preserve">Actualización del programa de supervisión </t>
  </si>
  <si>
    <t>Pago de los servicios que brinda el BCCR</t>
  </si>
  <si>
    <t xml:space="preserve">Suministrar el comité de riesgo de programas para el control de la información </t>
  </si>
  <si>
    <t>Cuadro # 17</t>
  </si>
  <si>
    <t>Presupuesto de egresos detallado para el  2023</t>
  </si>
  <si>
    <t>Plan de Inversiones y Justificación de Partidas para el 2023</t>
  </si>
  <si>
    <t>REQUERIMIENTO PARA EL PERÍODO-POI/2023</t>
  </si>
  <si>
    <t>(Colones)</t>
  </si>
  <si>
    <t>Ayudas a funcionarios</t>
  </si>
  <si>
    <t>6.02.03</t>
  </si>
  <si>
    <t>Organización Iberoamericana de Seguridad Social (OISS)</t>
  </si>
  <si>
    <t>Organismo Internacional INFE</t>
  </si>
  <si>
    <t>Cuadro # 19</t>
  </si>
  <si>
    <t>INFORMACIÓN PLURIANUAL 2023-2026</t>
  </si>
  <si>
    <t xml:space="preserve">1. INGRESOS CORRIENTES </t>
  </si>
  <si>
    <t>1.4.1.0.00.00.0.0.000 TRANSFERENCIAS CORRIENTES DEL SECTOR PÚBLICO</t>
  </si>
  <si>
    <t>1. GASTO CORRIENTE</t>
  </si>
  <si>
    <t>1.1.1 REMUNERACIONES</t>
  </si>
  <si>
    <t>1.1.2 ADQUISICIÓN DE BIENES Y SERVICIOS</t>
  </si>
  <si>
    <t>1.3.2 Transferencias corrientes al Sector Privado</t>
  </si>
  <si>
    <t>1.3.3 Transferencias corrientes al Sector Externo</t>
  </si>
  <si>
    <t>2. GASTO DE CAPITAL</t>
  </si>
  <si>
    <t>2.2.4 Intangibles</t>
  </si>
  <si>
    <t>4. SUMAS SIN ASIGNACIÓN PRESUPUESTARIA</t>
  </si>
  <si>
    <r>
      <t xml:space="preserve">Análisis de resultados de proyecciones de ingresos y gastos:  
</t>
    </r>
    <r>
      <rPr>
        <b/>
        <i/>
        <sz val="11"/>
        <color rgb="FF0000FF"/>
        <rFont val="Arial"/>
      </rPr>
      <t xml:space="preserve"> </t>
    </r>
    <r>
      <rPr>
        <i/>
        <sz val="10"/>
        <rFont val="Arial"/>
        <family val="2"/>
      </rPr>
      <t>La proyección presupuestaria plurianual se desarrolló bajo la premisa de vislumbrar e identificar tendencias de gasto a futuro, de tal forma que le permitan a la superintendencia tomar medidas preventivas oportunamente con respecto a la demanda y los requerimientos presupuestarios a futuro que le ayuden a visualizar, en forma global, la asignación de recursos para el cumplimiento de sus objetivos y metas definidos en la planificación de mediano plazo o para el financiamiento sostenido de los gastos recurrentes. Para alcanzar el equilibrio presupuestario, se consideró en el análisis la asignación eficiente de los recursos, la continuidad de la prestación de los servicios públicos y el aseguramiento financiero de los programas y proyectos de la SUPEN. Además, se consideró, la incidencia de factores políticos, económicos, socioculturales, tecnológicos, ambientales y legales, en el cumplimiento de la programación plurianual.</t>
    </r>
  </si>
  <si>
    <t>(información en millones de colones)</t>
  </si>
  <si>
    <r>
      <t xml:space="preserve">Supuestos Técnicos utilizados para las proyecciones de ingresos y gastos:
</t>
    </r>
    <r>
      <rPr>
        <i/>
        <sz val="10"/>
        <rFont val="Arial"/>
        <family val="2"/>
      </rPr>
      <t>1. Lineamientos de formulación presupuestaria del Banco Central de Costa Rica.
2. Lineamientos de formulación presupuestaria del Consejo Nacional de Supervisión del Sistema Financiero.
3. Ley Reguladora del Mercado de Valores, artículo 174, inciso c).
4. Ley N° 9635, Fortalecimiento de las finanzas públicas
5. Indicadores económicos dados en el Programa Macroeconómico del Banco Central de Costa Rica.</t>
    </r>
  </si>
  <si>
    <r>
      <t>Vinculación con objetivos de mediano y largo plazo: 
Objetivos Plan Estratégico 2019 - 2023</t>
    </r>
    <r>
      <rPr>
        <sz val="11"/>
        <color theme="1"/>
        <rFont val="Arial"/>
        <family val="2"/>
      </rPr>
      <t xml:space="preserve">
1. Vigilar la gestión de los participantes del Sistema Nacional de Pensiones, mediante un modelo de supervisión basado en riesgos, para proteger los intereses de los afiliados y pensionados.
2. Fortalecer el Sistema de Pensiones mediante un marco jurídico que promueva una mayor cobertura y protección para los afiliados y pensionados.
3. Empoderar al afiliado y pensionado dotándolo de información y herramientas para mejorar su educación previsional.
4. Fortalecer la gestión institucional mediante la mejora de sus recursos y procesos para la óptima prestación de los servicios.
</t>
    </r>
    <r>
      <rPr>
        <b/>
        <sz val="11"/>
        <color rgb="FF0000FF"/>
        <rFont val="Arial"/>
      </rPr>
      <t xml:space="preserve">
</t>
    </r>
    <r>
      <rPr>
        <b/>
        <u/>
        <sz val="11"/>
        <rFont val="Arial"/>
        <family val="2"/>
      </rPr>
      <t>Proyectos Estratégicos:</t>
    </r>
    <r>
      <rPr>
        <b/>
        <sz val="11"/>
        <color rgb="FF0000FF"/>
        <rFont val="Arial"/>
      </rPr>
      <t xml:space="preserve">
</t>
    </r>
    <r>
      <rPr>
        <b/>
        <sz val="11"/>
        <color theme="1"/>
        <rFont val="Arial"/>
        <family val="2"/>
      </rPr>
      <t>1. Ciencia de Datos</t>
    </r>
    <r>
      <rPr>
        <sz val="11"/>
        <color theme="1"/>
        <rFont val="Arial"/>
        <family val="2"/>
      </rPr>
      <t xml:space="preserve">
Creación de un tablero de indicadores de alerta temprana para la Supervisión con indicadores de riesgo financieros y modelación actuarial, RORAC y manuales de información (Proyecto)
</t>
    </r>
    <r>
      <rPr>
        <b/>
        <sz val="11"/>
        <color theme="1"/>
        <rFont val="Arial"/>
        <family val="2"/>
      </rPr>
      <t>2. Marco de Supervisión MSBR</t>
    </r>
    <r>
      <rPr>
        <sz val="11"/>
        <color theme="1"/>
        <rFont val="Arial"/>
        <family val="2"/>
      </rPr>
      <t xml:space="preserve">
Actualización del Marco de Supervisión, Procedimientos, Perfil Riesgo, Planes de Acciones y Requerimientos de las dos áreas de supervisión para ajustar documentos del MSER.
</t>
    </r>
    <r>
      <rPr>
        <b/>
        <sz val="11"/>
        <color theme="1"/>
        <rFont val="Arial"/>
        <family val="2"/>
      </rPr>
      <t>3. Reforma Régimen Voluntario</t>
    </r>
    <r>
      <rPr>
        <sz val="11"/>
        <color theme="1"/>
        <rFont val="Arial"/>
        <family val="2"/>
      </rPr>
      <t xml:space="preserve">
Proponer reformas al régimen voluntario para consolidarlo en nuestros Sistema
</t>
    </r>
    <r>
      <rPr>
        <b/>
        <sz val="11"/>
        <color theme="1"/>
        <rFont val="Arial"/>
        <family val="2"/>
      </rPr>
      <t>4. Fondos Generacionales</t>
    </r>
    <r>
      <rPr>
        <sz val="11"/>
        <color theme="1"/>
        <rFont val="Arial"/>
        <family val="2"/>
      </rPr>
      <t xml:space="preserve">
Proponer las reformas normativas para la implementación de fondos generacionales, dando énfasis a la protección de los pensionados actuales y futuros.
</t>
    </r>
    <r>
      <rPr>
        <b/>
        <sz val="11"/>
        <color theme="1"/>
        <rFont val="Arial"/>
        <family val="2"/>
      </rPr>
      <t xml:space="preserve">5. Pensión Básica Universal </t>
    </r>
    <r>
      <rPr>
        <sz val="11"/>
        <color theme="1"/>
        <rFont val="Arial"/>
        <family val="2"/>
      </rPr>
      <t xml:space="preserve">
Elaborar los estudios técnicos para impulsar la reforma para la Pensión Básica Universal
</t>
    </r>
    <r>
      <rPr>
        <b/>
        <sz val="11"/>
        <color theme="1"/>
        <rFont val="Arial"/>
        <family val="2"/>
      </rPr>
      <t>6. Remozar la Estructura organizacional</t>
    </r>
    <r>
      <rPr>
        <sz val="11"/>
        <color theme="1"/>
        <rFont val="Arial"/>
        <family val="2"/>
      </rPr>
      <t xml:space="preserve"> 
Coordinar y dar seguimiento a la elaboración de un diagnóstico para verificar si la estructura organizacional y los procesos de las superintendencias, se ajustan a las necesidades de modelo de supervisión basado en riesgo
</t>
    </r>
    <r>
      <rPr>
        <b/>
        <sz val="11"/>
        <color theme="1"/>
        <rFont val="Arial"/>
        <family val="2"/>
      </rPr>
      <t>7. Transversales</t>
    </r>
    <r>
      <rPr>
        <sz val="11"/>
        <color theme="1"/>
        <rFont val="Arial"/>
        <family val="2"/>
      </rPr>
      <t xml:space="preserve">
Supervisión Consolidada</t>
    </r>
  </si>
  <si>
    <t>Referencia del Acuerdo en el que el Jerarca conoció la información plurianual:
CNS-1745/06
CNS-1746/08
CNS-1757/06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</si>
</sst>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43" formatCode="_-* #,##0.00_-;\-* #,##0.00_-;_-* &quot;-&quot;??_-;_-@_-"/>
    <numFmt numFmtId="164" formatCode="_(* #,##0.00_);_(* \(#,##0.00\);_(* &quot;-&quot;??_);_(@_)"/>
    <numFmt numFmtId="167" formatCode="00"/>
    <numFmt numFmtId="168" formatCode="_(* #,##0_);_(* \(#,##0\);_(* &quot;-&quot;??_);_(@_)"/>
    <numFmt numFmtId="171" formatCode="_-* #,##0_-;\-* #,##0_-;_-* &quot;-&quot;??_-;_-@_-"/>
  </numFmts>
  <fonts count="50">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Times New Roman"/>
      <family val="1"/>
    </font>
    <font>
      <b/>
      <sz val="8"/>
      <name val="Arial"/>
      <family val="2"/>
    </font>
    <font>
      <sz val="8"/>
      <name val="Arial"/>
      <family val="2"/>
    </font>
    <font>
      <b/>
      <sz val="10"/>
      <name val="Arial"/>
      <family val="2"/>
    </font>
    <font>
      <sz val="10"/>
      <name val="Arial"/>
      <family val="2"/>
    </font>
    <font>
      <b/>
      <sz val="8"/>
      <name val="Tahoma"/>
      <family val="2"/>
    </font>
    <font>
      <sz val="8"/>
      <name val="Tahoma"/>
      <family val="2"/>
    </font>
    <font>
      <b/>
      <sz val="12"/>
      <name val="Arial"/>
      <family val="2"/>
    </font>
    <font>
      <b/>
      <sz val="10"/>
      <color indexed="8"/>
      <name val="Arial"/>
      <family val="2"/>
    </font>
    <font>
      <sz val="8"/>
      <name val="Arial"/>
      <family val="2"/>
    </font>
    <font>
      <sz val="10"/>
      <name val="Courier"/>
      <family val="3"/>
    </font>
    <font>
      <sz val="12"/>
      <name val="Arial"/>
      <family val="2"/>
    </font>
    <font>
      <sz val="12"/>
      <name val="Arial"/>
      <family val="2"/>
    </font>
    <font>
      <b/>
      <sz val="14"/>
      <name val="Arial"/>
      <family val="2"/>
    </font>
    <font>
      <sz val="11"/>
      <name val="Arial"/>
      <family val="2"/>
    </font>
    <font>
      <b/>
      <sz val="11"/>
      <name val="Arial"/>
      <family val="2"/>
    </font>
    <font>
      <b/>
      <i/>
      <sz val="11"/>
      <name val="Arial"/>
      <family val="2"/>
    </font>
    <font>
      <sz val="11"/>
      <name val="Arial"/>
      <family val="2"/>
    </font>
    <font>
      <sz val="9"/>
      <name val="Arial"/>
      <family val="2"/>
    </font>
    <font>
      <i/>
      <sz val="10"/>
      <name val="Arial"/>
      <family val="2"/>
    </font>
    <font>
      <b/>
      <i/>
      <sz val="10"/>
      <name val="Arial"/>
      <family val="2"/>
    </font>
    <font>
      <sz val="9"/>
      <name val="Calibri"/>
      <family val="2"/>
      <scheme val="minor"/>
    </font>
    <font>
      <b/>
      <sz val="9"/>
      <name val="Calibri"/>
      <family val="2"/>
      <scheme val="minor"/>
    </font>
    <font>
      <b/>
      <i/>
      <sz val="9"/>
      <name val="Calibri"/>
      <family val="2"/>
      <scheme val="minor"/>
    </font>
    <font>
      <b/>
      <u/>
      <sz val="10"/>
      <name val="Calibri"/>
      <family val="2"/>
      <scheme val="minor"/>
    </font>
    <font>
      <sz val="10"/>
      <name val="Arial"/>
      <family val="2"/>
    </font>
    <font>
      <b/>
      <sz val="10"/>
      <name val="Calibri"/>
      <family val="2"/>
      <scheme val="minor"/>
    </font>
    <font>
      <b/>
      <sz val="11"/>
      <color theme="1"/>
      <name val="Arial"/>
      <family val="2"/>
    </font>
    <font>
      <sz val="11"/>
      <color theme="1"/>
      <name val="Arial"/>
      <family val="2"/>
    </font>
    <font>
      <sz val="10"/>
      <color theme="1"/>
      <name val="Arial"/>
      <family val="2"/>
    </font>
    <font>
      <b/>
      <sz val="12"/>
      <color theme="1"/>
      <name val="Arial"/>
    </font>
    <font>
      <b/>
      <sz val="11"/>
      <color theme="1"/>
      <name val="Arial"/>
    </font>
    <font>
      <b/>
      <i/>
      <sz val="11"/>
      <color rgb="FF0000FF"/>
      <name val="Arial"/>
    </font>
    <font>
      <b/>
      <sz val="11"/>
      <color rgb="FFFFFFFF"/>
      <name val="Arial"/>
    </font>
    <font>
      <b/>
      <sz val="10"/>
      <color rgb="FF0B5394"/>
      <name val="Arial"/>
    </font>
    <font>
      <sz val="10"/>
      <color theme="1"/>
      <name val="Arial"/>
    </font>
    <font>
      <b/>
      <sz val="10"/>
      <color theme="1"/>
      <name val="Arial"/>
    </font>
    <font>
      <sz val="10"/>
      <color theme="1"/>
      <name val="Calibri"/>
      <scheme val="minor"/>
    </font>
    <font>
      <b/>
      <sz val="11"/>
      <color rgb="FF0000FF"/>
      <name val="Arial"/>
    </font>
    <font>
      <sz val="11"/>
      <name val="Calibri"/>
    </font>
    <font>
      <sz val="11"/>
      <color theme="1"/>
      <name val="Arial"/>
    </font>
    <font>
      <sz val="11"/>
      <color theme="1"/>
      <name val="Calibri"/>
      <scheme val="minor"/>
    </font>
    <font>
      <b/>
      <sz val="16"/>
      <color rgb="FF1F497D"/>
      <name val="Arial"/>
    </font>
    <font>
      <b/>
      <u/>
      <sz val="11"/>
      <name val="Arial"/>
      <family val="2"/>
    </font>
    <font>
      <b/>
      <sz val="14"/>
      <color theme="1"/>
      <name val="Arial"/>
      <family val="2"/>
    </font>
  </fonts>
  <fills count="14">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C6D9F0"/>
        <bgColor rgb="FFC6D9F0"/>
      </patternFill>
    </fill>
    <fill>
      <patternFill patternType="solid">
        <fgColor rgb="FFF3F3F3"/>
        <bgColor rgb="FFF3F3F3"/>
      </patternFill>
    </fill>
    <fill>
      <patternFill patternType="solid">
        <fgColor rgb="FF394B9A"/>
        <bgColor rgb="FF394B9A"/>
      </patternFill>
    </fill>
    <fill>
      <patternFill patternType="solid">
        <fgColor theme="4" tint="0.39997558519241921"/>
        <bgColor rgb="FFC6D9F0"/>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16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1" fontId="30" fillId="0" borderId="0" applyFont="0" applyFill="0" applyBorder="0" applyAlignment="0" applyProtection="0"/>
    <xf numFmtId="0" fontId="3" fillId="0" borderId="0"/>
    <xf numFmtId="0" fontId="2" fillId="0" borderId="0"/>
    <xf numFmtId="0" fontId="4" fillId="0" borderId="0"/>
    <xf numFmtId="0" fontId="1" fillId="0" borderId="0"/>
  </cellStyleXfs>
  <cellXfs count="172">
    <xf numFmtId="0" fontId="0" fillId="0" borderId="0" xfId="0"/>
    <xf numFmtId="0" fontId="5" fillId="0" borderId="0" xfId="0" applyFont="1" applyAlignment="1">
      <alignment horizontal="center"/>
    </xf>
    <xf numFmtId="0" fontId="10" fillId="0" borderId="0" xfId="0" applyFont="1" applyAlignment="1">
      <alignment horizontal="left" vertical="center" wrapText="1"/>
    </xf>
    <xf numFmtId="49" fontId="11" fillId="0" borderId="0" xfId="0" applyNumberFormat="1"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Fill="1" applyBorder="1" applyAlignment="1">
      <alignment vertical="center" wrapText="1"/>
    </xf>
    <xf numFmtId="0" fontId="9" fillId="0" borderId="0" xfId="0" applyFont="1"/>
    <xf numFmtId="0" fontId="8" fillId="0" borderId="0" xfId="0" applyFont="1" applyAlignment="1">
      <alignment vertical="center"/>
    </xf>
    <xf numFmtId="0" fontId="9" fillId="0" borderId="0" xfId="0" applyFont="1" applyAlignment="1">
      <alignment vertical="center"/>
    </xf>
    <xf numFmtId="0" fontId="8" fillId="0" borderId="0" xfId="0" applyFont="1" applyFill="1" applyAlignment="1">
      <alignment vertical="center"/>
    </xf>
    <xf numFmtId="0" fontId="9" fillId="0" borderId="0" xfId="0" applyFont="1" applyBorder="1"/>
    <xf numFmtId="0" fontId="17" fillId="0" borderId="0" xfId="0" applyFont="1"/>
    <xf numFmtId="0" fontId="16" fillId="0" borderId="0" xfId="0" applyFont="1"/>
    <xf numFmtId="0" fontId="12" fillId="0" borderId="0" xfId="0" applyFont="1"/>
    <xf numFmtId="39" fontId="0" fillId="0" borderId="0" xfId="0" applyNumberFormat="1"/>
    <xf numFmtId="4" fontId="0" fillId="0" borderId="0" xfId="0" applyNumberFormat="1"/>
    <xf numFmtId="0" fontId="6" fillId="0" borderId="0" xfId="0" applyFont="1" applyAlignment="1">
      <alignment horizontal="left" vertical="center" wrapText="1"/>
    </xf>
    <xf numFmtId="0" fontId="22" fillId="0" borderId="1" xfId="0" applyFont="1" applyBorder="1" applyAlignment="1">
      <alignment vertical="center"/>
    </xf>
    <xf numFmtId="9" fontId="0" fillId="0" borderId="0" xfId="2" applyFont="1" applyAlignment="1">
      <alignment horizontal="center"/>
    </xf>
    <xf numFmtId="4" fontId="9" fillId="0" borderId="0" xfId="0" applyNumberFormat="1" applyFont="1"/>
    <xf numFmtId="0" fontId="24" fillId="0" borderId="0" xfId="0" applyFont="1"/>
    <xf numFmtId="4" fontId="9" fillId="0" borderId="0" xfId="0" applyNumberFormat="1" applyFont="1" applyAlignment="1">
      <alignment vertical="center"/>
    </xf>
    <xf numFmtId="4" fontId="9" fillId="0" borderId="0" xfId="0" applyNumberFormat="1" applyFont="1" applyBorder="1"/>
    <xf numFmtId="37" fontId="22" fillId="0" borderId="1" xfId="0" applyNumberFormat="1" applyFont="1" applyBorder="1" applyAlignment="1">
      <alignment vertical="center"/>
    </xf>
    <xf numFmtId="37" fontId="22" fillId="0" borderId="1" xfId="1" applyNumberFormat="1" applyFont="1" applyBorder="1" applyAlignment="1">
      <alignment vertical="center"/>
    </xf>
    <xf numFmtId="43" fontId="11" fillId="0" borderId="0" xfId="0" applyNumberFormat="1" applyFont="1" applyAlignment="1">
      <alignment vertical="center" wrapText="1"/>
    </xf>
    <xf numFmtId="164" fontId="11" fillId="0" borderId="0" xfId="0" applyNumberFormat="1" applyFont="1" applyAlignment="1">
      <alignment vertical="center" wrapText="1"/>
    </xf>
    <xf numFmtId="0" fontId="7" fillId="3" borderId="7" xfId="0" applyFont="1" applyFill="1" applyBorder="1" applyAlignment="1">
      <alignment horizontal="center" vertical="center"/>
    </xf>
    <xf numFmtId="0" fontId="7" fillId="3" borderId="8" xfId="0" applyFont="1" applyFill="1" applyBorder="1" applyAlignment="1">
      <alignment vertical="center"/>
    </xf>
    <xf numFmtId="0" fontId="6" fillId="3" borderId="8" xfId="0" applyFont="1" applyFill="1" applyBorder="1" applyAlignment="1">
      <alignment vertical="center"/>
    </xf>
    <xf numFmtId="0" fontId="6" fillId="3" borderId="0" xfId="0" applyFont="1" applyFill="1" applyBorder="1" applyAlignment="1">
      <alignment horizontal="center" vertical="center"/>
    </xf>
    <xf numFmtId="0" fontId="6" fillId="3" borderId="0" xfId="0" applyFont="1" applyFill="1" applyBorder="1" applyAlignment="1">
      <alignment vertical="center"/>
    </xf>
    <xf numFmtId="0" fontId="7" fillId="3" borderId="0" xfId="0" applyFont="1" applyFill="1" applyBorder="1" applyAlignment="1">
      <alignment vertical="center"/>
    </xf>
    <xf numFmtId="4" fontId="7" fillId="3" borderId="0" xfId="0" applyNumberFormat="1" applyFont="1" applyFill="1" applyBorder="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vertical="center"/>
    </xf>
    <xf numFmtId="167" fontId="7" fillId="0" borderId="0" xfId="0" applyNumberFormat="1" applyFont="1" applyBorder="1" applyAlignment="1">
      <alignment horizontal="center" vertical="center"/>
    </xf>
    <xf numFmtId="167" fontId="7" fillId="0" borderId="0" xfId="0" applyNumberFormat="1" applyFont="1"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horizontal="justify" vertical="center"/>
    </xf>
    <xf numFmtId="0" fontId="7" fillId="0" borderId="0" xfId="0" applyFont="1" applyBorder="1" applyAlignment="1">
      <alignment horizontal="justify" vertical="center" wrapText="1"/>
    </xf>
    <xf numFmtId="0" fontId="21" fillId="4" borderId="1" xfId="0" applyFont="1" applyFill="1" applyBorder="1" applyAlignment="1">
      <alignment vertical="center"/>
    </xf>
    <xf numFmtId="37" fontId="20" fillId="4" borderId="1" xfId="1" applyNumberFormat="1" applyFont="1" applyFill="1" applyBorder="1" applyAlignment="1">
      <alignment vertical="center"/>
    </xf>
    <xf numFmtId="0" fontId="22" fillId="0" borderId="1" xfId="0" applyFont="1" applyFill="1" applyBorder="1" applyAlignment="1">
      <alignment horizontal="center" vertical="center"/>
    </xf>
    <xf numFmtId="0" fontId="19" fillId="0" borderId="1" xfId="0" applyFont="1" applyBorder="1" applyAlignment="1">
      <alignment vertical="center"/>
    </xf>
    <xf numFmtId="168" fontId="0" fillId="0" borderId="0" xfId="1" applyNumberFormat="1" applyFont="1"/>
    <xf numFmtId="37" fontId="0" fillId="0" borderId="0" xfId="0" applyNumberFormat="1"/>
    <xf numFmtId="171" fontId="11" fillId="0" borderId="0" xfId="0" applyNumberFormat="1" applyFont="1" applyAlignment="1">
      <alignment vertical="center" wrapText="1"/>
    </xf>
    <xf numFmtId="0" fontId="19" fillId="0" borderId="10" xfId="0" applyFont="1" applyFill="1" applyBorder="1" applyAlignment="1">
      <alignment vertical="center"/>
    </xf>
    <xf numFmtId="49" fontId="26" fillId="8" borderId="1" xfId="0" applyNumberFormat="1" applyFont="1" applyFill="1" applyBorder="1" applyAlignment="1">
      <alignment vertical="center" wrapText="1"/>
    </xf>
    <xf numFmtId="49" fontId="27" fillId="9"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0" fontId="27" fillId="9" borderId="1" xfId="0" applyFont="1" applyFill="1" applyBorder="1" applyAlignment="1">
      <alignment horizontal="left" vertical="center" wrapText="1"/>
    </xf>
    <xf numFmtId="0" fontId="28" fillId="9" borderId="1" xfId="0" applyFont="1" applyFill="1" applyBorder="1" applyAlignment="1">
      <alignment horizontal="center" vertical="center" wrapText="1"/>
    </xf>
    <xf numFmtId="49" fontId="26" fillId="0" borderId="1" xfId="0" applyNumberFormat="1" applyFont="1" applyFill="1" applyBorder="1" applyAlignment="1">
      <alignment vertical="center" wrapText="1"/>
    </xf>
    <xf numFmtId="0" fontId="26" fillId="0" borderId="1" xfId="0" applyFont="1" applyBorder="1" applyAlignment="1">
      <alignment vertical="center" wrapText="1"/>
    </xf>
    <xf numFmtId="0" fontId="26" fillId="0" borderId="1" xfId="3"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vertical="top" wrapText="1"/>
    </xf>
    <xf numFmtId="164" fontId="26" fillId="0" borderId="1" xfId="1" applyFont="1" applyBorder="1" applyAlignment="1">
      <alignment vertical="top" wrapText="1"/>
    </xf>
    <xf numFmtId="0" fontId="28" fillId="0" borderId="0" xfId="0" applyFont="1" applyFill="1" applyBorder="1" applyAlignment="1">
      <alignment horizontal="center" vertical="top"/>
    </xf>
    <xf numFmtId="0" fontId="26" fillId="0" borderId="0" xfId="0" applyFont="1" applyFill="1" applyBorder="1" applyAlignment="1">
      <alignment vertical="top" wrapText="1"/>
    </xf>
    <xf numFmtId="0" fontId="27" fillId="0" borderId="0"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7" fillId="3" borderId="1" xfId="0" applyFont="1" applyFill="1" applyBorder="1" applyAlignment="1">
      <alignment horizontal="left" vertical="center" wrapText="1"/>
    </xf>
    <xf numFmtId="0" fontId="26" fillId="3" borderId="1" xfId="0" applyFont="1" applyFill="1" applyBorder="1" applyAlignment="1">
      <alignment vertical="top" wrapText="1"/>
    </xf>
    <xf numFmtId="37" fontId="20" fillId="7" borderId="1" xfId="1" applyNumberFormat="1" applyFont="1" applyFill="1" applyBorder="1" applyAlignment="1">
      <alignment vertical="center"/>
    </xf>
    <xf numFmtId="0" fontId="22" fillId="3" borderId="1" xfId="0" applyFont="1" applyFill="1" applyBorder="1" applyAlignment="1">
      <alignment horizontal="center" vertical="center"/>
    </xf>
    <xf numFmtId="0" fontId="21" fillId="3" borderId="1" xfId="0" applyFont="1" applyFill="1" applyBorder="1" applyAlignment="1">
      <alignment vertical="center"/>
    </xf>
    <xf numFmtId="37" fontId="20" fillId="3" borderId="1" xfId="1" applyNumberFormat="1" applyFont="1" applyFill="1" applyBorder="1" applyAlignment="1">
      <alignment vertical="center"/>
    </xf>
    <xf numFmtId="37" fontId="20" fillId="6" borderId="1" xfId="1" applyNumberFormat="1" applyFont="1" applyFill="1" applyBorder="1" applyAlignment="1">
      <alignment vertical="center"/>
    </xf>
    <xf numFmtId="0" fontId="25" fillId="6"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37" fontId="20" fillId="2" borderId="1" xfId="1" applyNumberFormat="1" applyFont="1" applyFill="1" applyBorder="1" applyAlignment="1">
      <alignment vertical="center"/>
    </xf>
    <xf numFmtId="0" fontId="13" fillId="7" borderId="4" xfId="0" applyFont="1" applyFill="1" applyBorder="1" applyAlignment="1">
      <alignment horizontal="center" vertical="center" wrapText="1"/>
    </xf>
    <xf numFmtId="0" fontId="13" fillId="7" borderId="5" xfId="0" applyFont="1" applyFill="1" applyBorder="1" applyAlignment="1">
      <alignment horizontal="center" vertical="center" wrapText="1"/>
    </xf>
    <xf numFmtId="10" fontId="0" fillId="0" borderId="0" xfId="2" applyNumberFormat="1" applyFont="1" applyAlignment="1">
      <alignment horizontal="center"/>
    </xf>
    <xf numFmtId="41" fontId="9" fillId="0" borderId="0" xfId="6" applyFont="1"/>
    <xf numFmtId="41" fontId="9" fillId="0" borderId="0" xfId="0" applyNumberFormat="1" applyFont="1"/>
    <xf numFmtId="4" fontId="7" fillId="0" borderId="0" xfId="0" applyNumberFormat="1" applyFont="1" applyBorder="1" applyAlignment="1">
      <alignment vertical="center"/>
    </xf>
    <xf numFmtId="4" fontId="6" fillId="3" borderId="0" xfId="0" applyNumberFormat="1" applyFont="1" applyFill="1" applyBorder="1" applyAlignment="1">
      <alignment vertical="center"/>
    </xf>
    <xf numFmtId="4" fontId="7" fillId="0" borderId="0" xfId="6" applyNumberFormat="1" applyFont="1" applyBorder="1" applyAlignment="1">
      <alignment vertical="center"/>
    </xf>
    <xf numFmtId="4" fontId="7" fillId="0" borderId="0" xfId="1" applyNumberFormat="1" applyFont="1" applyBorder="1" applyAlignment="1">
      <alignment vertical="center"/>
    </xf>
    <xf numFmtId="4" fontId="7" fillId="0" borderId="0" xfId="0" applyNumberFormat="1" applyFont="1" applyFill="1" applyBorder="1" applyAlignment="1">
      <alignment vertical="center"/>
    </xf>
    <xf numFmtId="4" fontId="7" fillId="3" borderId="8" xfId="0" applyNumberFormat="1" applyFont="1" applyFill="1" applyBorder="1" applyAlignment="1">
      <alignment vertical="center"/>
    </xf>
    <xf numFmtId="4" fontId="6" fillId="3" borderId="2" xfId="0" applyNumberFormat="1" applyFont="1" applyFill="1" applyBorder="1" applyAlignment="1">
      <alignment vertical="center"/>
    </xf>
    <xf numFmtId="164" fontId="26" fillId="0" borderId="1" xfId="1" applyNumberFormat="1" applyFont="1" applyBorder="1" applyAlignment="1">
      <alignment vertical="center" wrapText="1"/>
    </xf>
    <xf numFmtId="164" fontId="27" fillId="3" borderId="1" xfId="0" applyNumberFormat="1" applyFont="1" applyFill="1" applyBorder="1" applyAlignment="1">
      <alignment horizontal="left" vertical="center" wrapText="1"/>
    </xf>
    <xf numFmtId="164" fontId="26" fillId="0" borderId="0" xfId="0" applyNumberFormat="1" applyFont="1" applyAlignment="1">
      <alignment vertical="center" wrapText="1"/>
    </xf>
    <xf numFmtId="164" fontId="27" fillId="0" borderId="0" xfId="0" applyNumberFormat="1" applyFont="1" applyFill="1" applyBorder="1" applyAlignment="1">
      <alignment vertical="center" wrapText="1"/>
    </xf>
    <xf numFmtId="0" fontId="7" fillId="0" borderId="0" xfId="0" applyFont="1" applyFill="1" applyBorder="1" applyAlignment="1">
      <alignment vertical="center"/>
    </xf>
    <xf numFmtId="167" fontId="7" fillId="0" borderId="0" xfId="0" applyNumberFormat="1" applyFont="1" applyFill="1" applyBorder="1" applyAlignment="1">
      <alignment horizontal="center" vertical="center"/>
    </xf>
    <xf numFmtId="0" fontId="35" fillId="0" borderId="0" xfId="0" applyFont="1" applyAlignment="1">
      <alignment horizontal="center"/>
    </xf>
    <xf numFmtId="0" fontId="36" fillId="0" borderId="0" xfId="0" applyFont="1" applyAlignment="1">
      <alignment horizontal="center" vertical="center" wrapText="1"/>
    </xf>
    <xf numFmtId="0" fontId="38" fillId="12" borderId="13" xfId="0" applyFont="1" applyFill="1" applyBorder="1" applyAlignment="1">
      <alignment horizontal="center" vertical="center" wrapText="1"/>
    </xf>
    <xf numFmtId="0" fontId="39" fillId="8" borderId="17" xfId="0" applyFont="1" applyFill="1" applyBorder="1" applyAlignment="1">
      <alignment vertical="center"/>
    </xf>
    <xf numFmtId="0" fontId="40" fillId="0" borderId="17" xfId="0" applyFont="1" applyBorder="1" applyAlignment="1">
      <alignment vertical="center" wrapText="1"/>
    </xf>
    <xf numFmtId="0" fontId="40" fillId="0" borderId="17" xfId="0" applyFont="1" applyBorder="1" applyAlignment="1">
      <alignment vertical="center"/>
    </xf>
    <xf numFmtId="0" fontId="40" fillId="0" borderId="0" xfId="0" applyFont="1" applyAlignment="1">
      <alignment vertical="center"/>
    </xf>
    <xf numFmtId="0" fontId="38" fillId="12" borderId="17" xfId="0" applyFont="1" applyFill="1" applyBorder="1" applyAlignment="1">
      <alignment horizontal="center" vertical="center" wrapText="1"/>
    </xf>
    <xf numFmtId="0" fontId="39" fillId="0" borderId="17" xfId="0" applyFont="1" applyBorder="1" applyAlignment="1">
      <alignment vertical="center" wrapText="1"/>
    </xf>
    <xf numFmtId="0" fontId="45" fillId="0" borderId="0" xfId="0" applyFont="1"/>
    <xf numFmtId="0" fontId="46" fillId="0" borderId="0" xfId="0" applyFont="1"/>
    <xf numFmtId="0" fontId="47" fillId="0" borderId="0" xfId="0" applyFont="1"/>
    <xf numFmtId="164" fontId="40" fillId="8" borderId="17" xfId="1" applyFont="1" applyFill="1" applyBorder="1" applyAlignment="1">
      <alignment vertical="center"/>
    </xf>
    <xf numFmtId="164" fontId="40" fillId="0" borderId="17" xfId="1" applyFont="1" applyBorder="1" applyAlignment="1">
      <alignment vertical="center"/>
    </xf>
    <xf numFmtId="164" fontId="7" fillId="0" borderId="0" xfId="1" applyNumberFormat="1" applyFont="1"/>
    <xf numFmtId="0" fontId="41" fillId="13" borderId="17" xfId="0" applyFont="1" applyFill="1" applyBorder="1" applyAlignment="1">
      <alignment vertical="center"/>
    </xf>
    <xf numFmtId="164" fontId="41" fillId="13" borderId="17" xfId="1" applyFont="1" applyFill="1" applyBorder="1" applyAlignment="1">
      <alignment vertical="center"/>
    </xf>
    <xf numFmtId="0" fontId="42" fillId="0" borderId="0" xfId="0" applyFont="1" applyAlignment="1">
      <alignment vertical="center"/>
    </xf>
    <xf numFmtId="164" fontId="34" fillId="0" borderId="17" xfId="1" applyFont="1" applyBorder="1" applyAlignment="1">
      <alignment vertical="center"/>
    </xf>
    <xf numFmtId="0" fontId="41" fillId="10" borderId="17" xfId="0" applyFont="1" applyFill="1" applyBorder="1" applyAlignment="1">
      <alignment vertical="center"/>
    </xf>
    <xf numFmtId="164" fontId="41" fillId="10" borderId="17" xfId="1" applyFont="1" applyFill="1" applyBorder="1" applyAlignment="1">
      <alignment vertical="center"/>
    </xf>
    <xf numFmtId="0" fontId="33" fillId="0" borderId="0" xfId="0" applyFont="1" applyAlignment="1">
      <alignment horizontal="left" vertical="center" wrapText="1"/>
    </xf>
    <xf numFmtId="0" fontId="49" fillId="0" borderId="0" xfId="0" applyFont="1" applyAlignment="1">
      <alignment horizontal="left"/>
    </xf>
    <xf numFmtId="0" fontId="18" fillId="0" borderId="0" xfId="0" applyFont="1" applyAlignment="1">
      <alignment horizontal="left"/>
    </xf>
    <xf numFmtId="0" fontId="12" fillId="0" borderId="0" xfId="0" applyFont="1" applyAlignment="1">
      <alignment horizontal="left"/>
    </xf>
    <xf numFmtId="0" fontId="23" fillId="0" borderId="0" xfId="0" applyFont="1" applyAlignment="1">
      <alignment horizontal="left"/>
    </xf>
    <xf numFmtId="0" fontId="6" fillId="0" borderId="0" xfId="0" applyFont="1" applyBorder="1" applyAlignment="1">
      <alignment horizontal="left"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9" fillId="0" borderId="0" xfId="0" applyFont="1" applyAlignment="1">
      <alignment horizontal="left"/>
    </xf>
    <xf numFmtId="0" fontId="20" fillId="3" borderId="9" xfId="0" applyFont="1" applyFill="1" applyBorder="1" applyAlignment="1">
      <alignment horizontal="center" vertical="center"/>
    </xf>
    <xf numFmtId="0" fontId="20" fillId="3" borderId="6"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6"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2"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8" borderId="2"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21" fillId="4" borderId="12"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21" fillId="4" borderId="9" xfId="0" applyFont="1" applyFill="1" applyBorder="1" applyAlignment="1">
      <alignment horizontal="center" vertical="center"/>
    </xf>
    <xf numFmtId="0" fontId="21" fillId="4" borderId="6" xfId="0" applyFont="1" applyFill="1" applyBorder="1" applyAlignment="1">
      <alignment horizontal="center" vertical="center"/>
    </xf>
    <xf numFmtId="0" fontId="12" fillId="0" borderId="0" xfId="0" applyFont="1" applyAlignment="1">
      <alignment horizontal="right"/>
    </xf>
    <xf numFmtId="0" fontId="28" fillId="3" borderId="1" xfId="0" applyFont="1" applyFill="1" applyBorder="1" applyAlignment="1">
      <alignment horizontal="center" vertical="top"/>
    </xf>
    <xf numFmtId="0" fontId="18" fillId="2" borderId="0" xfId="0" applyFont="1" applyFill="1" applyAlignment="1">
      <alignment horizontal="left"/>
    </xf>
    <xf numFmtId="0" fontId="29" fillId="8" borderId="1" xfId="0" applyFont="1" applyFill="1" applyBorder="1" applyAlignment="1">
      <alignment horizontal="center" vertical="center" wrapText="1"/>
    </xf>
    <xf numFmtId="0" fontId="31" fillId="8" borderId="7" xfId="0" applyFont="1" applyFill="1" applyBorder="1" applyAlignment="1">
      <alignment horizontal="center" vertical="center" wrapText="1"/>
    </xf>
    <xf numFmtId="0" fontId="31" fillId="8" borderId="8" xfId="0" applyFont="1" applyFill="1" applyBorder="1" applyAlignment="1">
      <alignment horizontal="center" vertical="center" wrapText="1"/>
    </xf>
    <xf numFmtId="0" fontId="31" fillId="8" borderId="2" xfId="0" applyFont="1" applyFill="1" applyBorder="1" applyAlignment="1">
      <alignment horizontal="center" vertical="center" wrapText="1"/>
    </xf>
    <xf numFmtId="0" fontId="27" fillId="9" borderId="9" xfId="0" applyFont="1" applyFill="1" applyBorder="1" applyAlignment="1">
      <alignment horizontal="center" vertical="center" wrapText="1"/>
    </xf>
    <xf numFmtId="0" fontId="27" fillId="9" borderId="10" xfId="0" applyFont="1" applyFill="1" applyBorder="1" applyAlignment="1">
      <alignment horizontal="center" vertical="center" wrapText="1"/>
    </xf>
    <xf numFmtId="0" fontId="27" fillId="9" borderId="6" xfId="0" applyFont="1" applyFill="1" applyBorder="1" applyAlignment="1">
      <alignment horizontal="center" vertical="center" wrapText="1"/>
    </xf>
    <xf numFmtId="0" fontId="32" fillId="11" borderId="14" xfId="0" applyFont="1" applyFill="1" applyBorder="1" applyAlignment="1">
      <alignment vertical="top" wrapText="1"/>
    </xf>
    <xf numFmtId="0" fontId="44" fillId="0" borderId="15" xfId="0" applyFont="1" applyBorder="1"/>
    <xf numFmtId="0" fontId="44" fillId="0" borderId="16" xfId="0" applyFont="1" applyBorder="1"/>
    <xf numFmtId="0" fontId="32" fillId="11" borderId="14" xfId="0" applyFont="1" applyFill="1" applyBorder="1" applyAlignment="1">
      <alignment vertical="center" wrapText="1"/>
    </xf>
    <xf numFmtId="0" fontId="44" fillId="0" borderId="15" xfId="0" applyFont="1" applyBorder="1" applyAlignment="1">
      <alignment vertical="center"/>
    </xf>
    <xf numFmtId="0" fontId="44" fillId="0" borderId="16" xfId="0" applyFont="1" applyBorder="1" applyAlignment="1">
      <alignment vertical="center"/>
    </xf>
    <xf numFmtId="0" fontId="36" fillId="0" borderId="14" xfId="0" applyFont="1" applyFill="1" applyBorder="1" applyAlignment="1">
      <alignment vertical="top" wrapText="1"/>
    </xf>
    <xf numFmtId="0" fontId="44" fillId="0" borderId="15" xfId="0" applyFont="1" applyFill="1" applyBorder="1"/>
    <xf numFmtId="0" fontId="44" fillId="0" borderId="16" xfId="0" applyFont="1" applyFill="1" applyBorder="1"/>
    <xf numFmtId="0" fontId="35" fillId="0" borderId="0" xfId="0" applyFont="1" applyAlignment="1">
      <alignment horizontal="left"/>
    </xf>
    <xf numFmtId="0" fontId="0" fillId="0" borderId="0" xfId="0" applyAlignment="1">
      <alignment horizontal="left"/>
    </xf>
  </cellXfs>
  <cellStyles count="11">
    <cellStyle name="Millares" xfId="1" builtinId="3"/>
    <cellStyle name="Millares [0]" xfId="6" builtinId="6"/>
    <cellStyle name="Normal" xfId="0" builtinId="0"/>
    <cellStyle name="Normal 2" xfId="3" xr:uid="{00000000-0005-0000-0000-000004000000}"/>
    <cellStyle name="Normal 2 3" xfId="4" xr:uid="{00000000-0005-0000-0000-000005000000}"/>
    <cellStyle name="Normal 2 33" xfId="9" xr:uid="{43E7DE29-23D5-4436-8973-2B92446D5B94}"/>
    <cellStyle name="Normal 2 8 3 4 2 3 2 2" xfId="7" xr:uid="{B5C43909-1C70-4D0E-B164-45A7021B4CCC}"/>
    <cellStyle name="Normal 2 8 3 4 2 3 2 2 4" xfId="8" xr:uid="{98FAFA9B-21E7-443C-A9B6-28DBCC979EF9}"/>
    <cellStyle name="Normal 3" xfId="5" xr:uid="{00000000-0005-0000-0000-000006000000}"/>
    <cellStyle name="Normal 4" xfId="10" xr:uid="{4FD4F9D5-611F-4D32-AFCF-C109FFC438F8}"/>
    <cellStyle name="Porcentaje" xfId="2" builtinId="5"/>
  </cellStyles>
  <dxfs count="22">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2" defaultTableStyle="TableStyleMedium9" defaultPivotStyle="PivotStyleLight16">
    <tableStyle name="Hoja1-style" pivot="0" count="3" xr9:uid="{56DCB711-8C03-4C17-8A3E-8FDA24B0EA8D}">
      <tableStyleElement type="headerRow" dxfId="21"/>
      <tableStyleElement type="firstRowStripe" dxfId="20"/>
      <tableStyleElement type="secondRowStripe" dxfId="19"/>
    </tableStyle>
    <tableStyle name="Hoja1-style 2" pivot="0" count="3" xr9:uid="{E51AFB37-36D2-4FE0-A7B1-D9EB3E3C76A6}">
      <tableStyleElement type="headerRow" dxfId="18"/>
      <tableStyleElement type="firstRowStripe" dxfId="17"/>
      <tableStyleElement type="secondRowStripe" dxfId="16"/>
    </tableStyle>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644B0F-72CD-4A74-97C1-D7E10C420E4F}" name="Table_1" displayName="Table_1" ref="B10:F10" headerRowCount="0" headerRowDxfId="15" dataDxfId="14" totalsRowDxfId="13">
  <tableColumns count="5">
    <tableColumn id="1" xr3:uid="{BC757BEB-A8BA-47B1-9235-8C9EBA7EFA7A}" name="Column1" dataDxfId="12"/>
    <tableColumn id="2" xr3:uid="{531FA9F6-F982-4576-8768-D0B6534CCB45}" name="Column2" dataDxfId="11"/>
    <tableColumn id="3" xr3:uid="{FBF2D98D-9D26-4880-A9ED-3304567E8460}" name="Column3" dataDxfId="10"/>
    <tableColumn id="4" xr3:uid="{8BD7AF41-24D7-46F3-84F1-355643FD8E94}" name="Column4" dataDxfId="9"/>
    <tableColumn id="5" xr3:uid="{03A6B6A2-1EF6-4DE8-B59E-C0C40F6357EA}" name="Column5" dataDxfId="8"/>
  </tableColumns>
  <tableStyleInfo name="Hoja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62E0D5-612E-4C39-8E98-1CFCBE1FDD53}" name="Table_2" displayName="Table_2" ref="B5:F5" headerRowCount="0" headerRowDxfId="7" dataDxfId="6" totalsRowDxfId="5">
  <tableColumns count="5">
    <tableColumn id="1" xr3:uid="{D2B37852-6D9A-44D8-BB48-57CAC635F44B}" name="Column1" dataDxfId="4"/>
    <tableColumn id="2" xr3:uid="{42B4FC0C-8B3F-4446-9160-78C5588CA94B}" name="Column2" dataDxfId="3"/>
    <tableColumn id="3" xr3:uid="{26354A2B-8D61-41D9-89AB-9DEC8ADA0834}" name="Column3" dataDxfId="2"/>
    <tableColumn id="4" xr3:uid="{C6150279-9D50-47A1-83C7-31B3B6598A79}" name="Column4" dataDxfId="1"/>
    <tableColumn id="5" xr3:uid="{B9094F5C-E793-4BF8-BA04-892AC25C7149}" name="Column5" dataDxfId="0"/>
  </tableColumns>
  <tableStyleInfo name="Hoja1-style 2"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2:J234"/>
  <sheetViews>
    <sheetView showGridLines="0" tabSelected="1" zoomScale="120" zoomScaleNormal="120" workbookViewId="0">
      <selection activeCell="E12" sqref="E12"/>
    </sheetView>
  </sheetViews>
  <sheetFormatPr baseColWidth="10" defaultColWidth="11.453125" defaultRowHeight="12.5"/>
  <cols>
    <col min="1" max="1" width="4.1796875" style="9" customWidth="1"/>
    <col min="2" max="2" width="5.7265625" style="9" customWidth="1"/>
    <col min="3" max="3" width="6.7265625" style="9" customWidth="1"/>
    <col min="4" max="4" width="3.453125" style="9" customWidth="1"/>
    <col min="5" max="5" width="46.453125" style="9" customWidth="1"/>
    <col min="6" max="6" width="14.26953125" style="9" bestFit="1" customWidth="1"/>
    <col min="7" max="8" width="14.1796875" style="9" bestFit="1" customWidth="1"/>
    <col min="9" max="9" width="17" style="9" bestFit="1" customWidth="1"/>
    <col min="10" max="10" width="21.1796875" style="9" customWidth="1"/>
    <col min="11" max="12" width="11.453125" style="9" customWidth="1"/>
    <col min="13" max="13" width="14.54296875" style="9" bestFit="1" customWidth="1"/>
    <col min="14" max="16384" width="11.453125" style="9"/>
  </cols>
  <sheetData>
    <row r="2" spans="1:10" s="14" customFormat="1" ht="14.25" customHeight="1">
      <c r="I2" s="16"/>
    </row>
    <row r="3" spans="1:10" s="14" customFormat="1" ht="15.75" customHeight="1">
      <c r="A3" s="122" t="s">
        <v>277</v>
      </c>
      <c r="B3" s="122"/>
      <c r="C3" s="122"/>
      <c r="D3" s="122"/>
      <c r="E3" s="122"/>
      <c r="F3" s="122"/>
      <c r="G3" s="122"/>
      <c r="H3" s="122"/>
      <c r="I3" s="122"/>
    </row>
    <row r="4" spans="1:10" s="14" customFormat="1" ht="15.75" customHeight="1">
      <c r="A4" s="123" t="s">
        <v>289</v>
      </c>
      <c r="B4" s="123"/>
      <c r="C4" s="123"/>
      <c r="D4" s="123"/>
      <c r="E4" s="123"/>
      <c r="F4" s="123"/>
      <c r="G4" s="123"/>
      <c r="H4" s="123"/>
      <c r="I4" s="123"/>
    </row>
    <row r="5" spans="1:10" s="14" customFormat="1" ht="15.75" customHeight="1">
      <c r="A5" s="124" t="s">
        <v>292</v>
      </c>
      <c r="B5" s="124"/>
      <c r="C5" s="124"/>
      <c r="D5" s="124"/>
      <c r="E5" s="124"/>
      <c r="F5" s="124"/>
      <c r="G5" s="124"/>
      <c r="H5" s="124"/>
      <c r="I5" s="124"/>
    </row>
    <row r="6" spans="1:10" ht="7.5" customHeight="1" thickBot="1"/>
    <row r="7" spans="1:10" s="10" customFormat="1" ht="26.25" customHeight="1" thickBot="1">
      <c r="A7" s="126" t="s">
        <v>104</v>
      </c>
      <c r="B7" s="127"/>
      <c r="C7" s="127"/>
      <c r="D7" s="127"/>
      <c r="E7" s="81" t="s">
        <v>105</v>
      </c>
      <c r="F7" s="81"/>
      <c r="G7" s="81" t="s">
        <v>263</v>
      </c>
      <c r="H7" s="81" t="s">
        <v>106</v>
      </c>
      <c r="I7" s="82" t="s">
        <v>107</v>
      </c>
    </row>
    <row r="8" spans="1:10" s="12" customFormat="1" ht="15.75" customHeight="1">
      <c r="A8" s="33">
        <v>0</v>
      </c>
      <c r="B8" s="34" t="s">
        <v>135</v>
      </c>
      <c r="C8" s="34"/>
      <c r="D8" s="34"/>
      <c r="E8" s="35"/>
      <c r="F8" s="36"/>
      <c r="G8" s="36"/>
      <c r="H8" s="36"/>
      <c r="I8" s="87">
        <f>+H10+H15+H22+H33+H41+H48</f>
        <v>3134545308.7199998</v>
      </c>
      <c r="J8" s="24"/>
    </row>
    <row r="9" spans="1:10" s="11" customFormat="1" ht="11.25" customHeight="1">
      <c r="A9" s="37"/>
      <c r="B9" s="38"/>
      <c r="C9" s="38"/>
      <c r="D9" s="38"/>
      <c r="E9" s="38"/>
      <c r="F9" s="86"/>
      <c r="G9" s="86"/>
      <c r="H9" s="86"/>
      <c r="I9" s="86"/>
    </row>
    <row r="10" spans="1:10" s="11" customFormat="1" ht="11.25" customHeight="1">
      <c r="A10" s="37"/>
      <c r="B10" s="39">
        <v>0.01</v>
      </c>
      <c r="C10" s="40" t="s">
        <v>136</v>
      </c>
      <c r="D10" s="40"/>
      <c r="E10" s="38"/>
      <c r="F10" s="86"/>
      <c r="G10" s="86"/>
      <c r="H10" s="86">
        <f>+G12</f>
        <v>2001907323.96</v>
      </c>
      <c r="I10" s="86"/>
      <c r="J10" s="9"/>
    </row>
    <row r="11" spans="1:10" ht="11.25" customHeight="1">
      <c r="A11" s="37"/>
      <c r="B11" s="38"/>
      <c r="C11" s="38"/>
      <c r="D11" s="38"/>
      <c r="E11" s="38"/>
      <c r="F11" s="86"/>
      <c r="G11" s="86"/>
      <c r="H11" s="86"/>
      <c r="I11" s="86"/>
    </row>
    <row r="12" spans="1:10" ht="11.25" customHeight="1">
      <c r="A12" s="37"/>
      <c r="B12" s="38"/>
      <c r="C12" s="40" t="s">
        <v>137</v>
      </c>
      <c r="D12" s="40"/>
      <c r="E12" s="38" t="s">
        <v>138</v>
      </c>
      <c r="F12" s="86"/>
      <c r="G12" s="86">
        <f>+F13</f>
        <v>2001907323.96</v>
      </c>
      <c r="H12" s="86"/>
      <c r="I12" s="86"/>
      <c r="J12" s="13"/>
    </row>
    <row r="13" spans="1:10" s="13" customFormat="1" ht="11.25" customHeight="1">
      <c r="A13" s="37"/>
      <c r="B13" s="38"/>
      <c r="C13" s="38" t="s">
        <v>137</v>
      </c>
      <c r="D13" s="41">
        <v>1</v>
      </c>
      <c r="E13" s="38" t="s">
        <v>138</v>
      </c>
      <c r="F13" s="86">
        <v>2001907323.96</v>
      </c>
      <c r="G13" s="86"/>
      <c r="H13" s="86"/>
      <c r="I13" s="86"/>
    </row>
    <row r="14" spans="1:10" s="13" customFormat="1" ht="11.25" customHeight="1">
      <c r="A14" s="37"/>
      <c r="B14" s="38"/>
      <c r="C14" s="38"/>
      <c r="D14" s="38"/>
      <c r="E14" s="38"/>
      <c r="F14" s="86"/>
      <c r="G14" s="86"/>
      <c r="H14" s="86"/>
      <c r="I14" s="86"/>
    </row>
    <row r="15" spans="1:10" s="13" customFormat="1" ht="11.25" customHeight="1">
      <c r="A15" s="37"/>
      <c r="B15" s="39">
        <v>0.02</v>
      </c>
      <c r="C15" s="40" t="s">
        <v>139</v>
      </c>
      <c r="D15" s="40"/>
      <c r="E15" s="38"/>
      <c r="F15" s="86"/>
      <c r="G15" s="86"/>
      <c r="H15" s="86">
        <f>+G17+G19</f>
        <v>33900000</v>
      </c>
      <c r="I15" s="86"/>
    </row>
    <row r="16" spans="1:10" s="13" customFormat="1" ht="11.25" customHeight="1">
      <c r="A16" s="37"/>
      <c r="B16" s="38"/>
      <c r="C16" s="38"/>
      <c r="D16" s="38"/>
      <c r="E16" s="38"/>
      <c r="F16" s="86"/>
      <c r="G16" s="86"/>
      <c r="H16" s="86"/>
      <c r="I16" s="86"/>
    </row>
    <row r="17" spans="1:9" s="13" customFormat="1" ht="11.25" customHeight="1">
      <c r="A17" s="37"/>
      <c r="B17" s="38"/>
      <c r="C17" s="40" t="s">
        <v>140</v>
      </c>
      <c r="D17" s="40"/>
      <c r="E17" s="38" t="s">
        <v>141</v>
      </c>
      <c r="F17" s="86"/>
      <c r="G17" s="86">
        <f>+F18</f>
        <v>2400000</v>
      </c>
      <c r="H17" s="86"/>
      <c r="I17" s="86"/>
    </row>
    <row r="18" spans="1:9" s="13" customFormat="1" ht="11.25" customHeight="1">
      <c r="A18" s="37"/>
      <c r="B18" s="38"/>
      <c r="C18" s="38" t="s">
        <v>140</v>
      </c>
      <c r="D18" s="41">
        <v>1</v>
      </c>
      <c r="E18" s="38" t="s">
        <v>109</v>
      </c>
      <c r="F18" s="86">
        <v>2400000</v>
      </c>
      <c r="G18" s="86"/>
      <c r="H18" s="86"/>
      <c r="I18" s="86"/>
    </row>
    <row r="19" spans="1:9" s="13" customFormat="1" ht="11.25" customHeight="1">
      <c r="A19" s="37"/>
      <c r="B19" s="38"/>
      <c r="C19" s="40" t="s">
        <v>142</v>
      </c>
      <c r="D19" s="41"/>
      <c r="E19" s="38" t="s">
        <v>143</v>
      </c>
      <c r="F19" s="86"/>
      <c r="G19" s="88">
        <f>+F20</f>
        <v>31500000</v>
      </c>
      <c r="H19" s="86"/>
      <c r="I19" s="86"/>
    </row>
    <row r="20" spans="1:9" s="13" customFormat="1" ht="11.25" customHeight="1">
      <c r="A20" s="37"/>
      <c r="B20" s="38"/>
      <c r="C20" s="38" t="s">
        <v>142</v>
      </c>
      <c r="D20" s="41">
        <v>1</v>
      </c>
      <c r="E20" s="38" t="s">
        <v>144</v>
      </c>
      <c r="F20" s="88">
        <v>31500000</v>
      </c>
      <c r="G20" s="86"/>
      <c r="H20" s="86"/>
      <c r="I20" s="86"/>
    </row>
    <row r="21" spans="1:9" s="13" customFormat="1" ht="11.25" customHeight="1">
      <c r="A21" s="37"/>
      <c r="B21" s="38"/>
      <c r="C21" s="38"/>
      <c r="D21" s="41"/>
      <c r="E21" s="38"/>
      <c r="F21" s="86"/>
      <c r="G21" s="86"/>
      <c r="H21" s="86"/>
      <c r="I21" s="86"/>
    </row>
    <row r="22" spans="1:9" s="13" customFormat="1" ht="11.25" customHeight="1">
      <c r="A22" s="37"/>
      <c r="B22" s="39">
        <v>0.03</v>
      </c>
      <c r="C22" s="40" t="s">
        <v>145</v>
      </c>
      <c r="D22" s="41"/>
      <c r="E22" s="38"/>
      <c r="F22" s="86"/>
      <c r="G22" s="86"/>
      <c r="H22" s="86">
        <f>+G24+G25+G28+G30+G31</f>
        <v>386586988.68000001</v>
      </c>
      <c r="I22" s="86"/>
    </row>
    <row r="23" spans="1:9" s="13" customFormat="1" ht="11.25" customHeight="1">
      <c r="A23" s="37"/>
      <c r="B23" s="38"/>
      <c r="C23" s="38"/>
      <c r="D23" s="41"/>
      <c r="E23" s="38"/>
      <c r="F23" s="86"/>
      <c r="G23" s="86"/>
      <c r="H23" s="86"/>
      <c r="I23" s="86"/>
    </row>
    <row r="24" spans="1:9" s="13" customFormat="1" ht="11.25" customHeight="1">
      <c r="A24" s="37"/>
      <c r="B24" s="38"/>
      <c r="C24" s="40" t="s">
        <v>146</v>
      </c>
      <c r="D24" s="41"/>
      <c r="E24" s="38" t="s">
        <v>147</v>
      </c>
      <c r="F24" s="86"/>
      <c r="G24" s="86">
        <v>92903979.840000004</v>
      </c>
      <c r="H24" s="86"/>
      <c r="I24" s="86"/>
    </row>
    <row r="25" spans="1:9" s="13" customFormat="1" ht="11.25" customHeight="1">
      <c r="A25" s="37"/>
      <c r="B25" s="38"/>
      <c r="C25" s="40" t="s">
        <v>148</v>
      </c>
      <c r="D25" s="42"/>
      <c r="E25" s="38" t="s">
        <v>149</v>
      </c>
      <c r="F25" s="86"/>
      <c r="G25" s="86">
        <f>+F26</f>
        <v>45871506.960000001</v>
      </c>
      <c r="H25" s="86"/>
      <c r="I25" s="86"/>
    </row>
    <row r="26" spans="1:9" s="13" customFormat="1" ht="11.25" customHeight="1">
      <c r="A26" s="37"/>
      <c r="B26" s="38"/>
      <c r="C26" s="38" t="s">
        <v>148</v>
      </c>
      <c r="D26" s="41">
        <v>1</v>
      </c>
      <c r="E26" s="38" t="s">
        <v>130</v>
      </c>
      <c r="F26" s="86">
        <v>45871506.960000001</v>
      </c>
      <c r="G26" s="86"/>
      <c r="H26" s="86"/>
      <c r="I26" s="86"/>
    </row>
    <row r="27" spans="1:9" s="13" customFormat="1" ht="11.25" customHeight="1">
      <c r="A27" s="37"/>
      <c r="B27" s="38"/>
      <c r="C27" s="38" t="s">
        <v>148</v>
      </c>
      <c r="D27" s="41">
        <v>2</v>
      </c>
      <c r="E27" s="38" t="s">
        <v>150</v>
      </c>
      <c r="F27" s="86">
        <v>0</v>
      </c>
      <c r="G27" s="86"/>
      <c r="H27" s="86"/>
      <c r="I27" s="86"/>
    </row>
    <row r="28" spans="1:9" s="13" customFormat="1" ht="11.25" customHeight="1">
      <c r="A28" s="37"/>
      <c r="B28" s="38"/>
      <c r="C28" s="40" t="s">
        <v>151</v>
      </c>
      <c r="D28" s="42"/>
      <c r="E28" s="38" t="s">
        <v>152</v>
      </c>
      <c r="F28" s="86"/>
      <c r="G28" s="86">
        <f>+F29</f>
        <v>186740899.31999999</v>
      </c>
      <c r="H28" s="86"/>
      <c r="I28" s="86"/>
    </row>
    <row r="29" spans="1:9" s="13" customFormat="1" ht="11.25" customHeight="1">
      <c r="A29" s="37"/>
      <c r="B29" s="38"/>
      <c r="C29" s="38" t="s">
        <v>151</v>
      </c>
      <c r="D29" s="41">
        <v>1</v>
      </c>
      <c r="E29" s="38" t="s">
        <v>152</v>
      </c>
      <c r="F29" s="86">
        <v>186740899.31999999</v>
      </c>
      <c r="G29" s="86"/>
      <c r="H29" s="86"/>
      <c r="I29" s="86"/>
    </row>
    <row r="30" spans="1:9" s="13" customFormat="1" ht="11.25" customHeight="1">
      <c r="A30" s="37"/>
      <c r="B30" s="38"/>
      <c r="C30" s="40" t="s">
        <v>60</v>
      </c>
      <c r="D30" s="42"/>
      <c r="E30" s="38" t="s">
        <v>108</v>
      </c>
      <c r="F30" s="86"/>
      <c r="G30" s="86">
        <v>21216443.52</v>
      </c>
      <c r="H30" s="86"/>
      <c r="I30" s="86"/>
    </row>
    <row r="31" spans="1:9" s="13" customFormat="1" ht="11.25" customHeight="1">
      <c r="A31" s="43"/>
      <c r="B31" s="38"/>
      <c r="C31" s="40" t="s">
        <v>58</v>
      </c>
      <c r="D31" s="42"/>
      <c r="E31" s="38" t="s">
        <v>59</v>
      </c>
      <c r="F31" s="86"/>
      <c r="G31" s="86">
        <v>39854159.039999999</v>
      </c>
      <c r="H31" s="86"/>
      <c r="I31" s="86"/>
    </row>
    <row r="32" spans="1:9" s="13" customFormat="1" ht="11.25" customHeight="1">
      <c r="A32" s="43"/>
      <c r="B32" s="38"/>
      <c r="C32" s="38"/>
      <c r="D32" s="41"/>
      <c r="E32" s="38"/>
      <c r="F32" s="86"/>
      <c r="G32" s="86"/>
      <c r="H32" s="86"/>
      <c r="I32" s="86"/>
    </row>
    <row r="33" spans="1:9" s="13" customFormat="1" ht="11.25" customHeight="1">
      <c r="A33" s="37"/>
      <c r="B33" s="39">
        <v>0.04</v>
      </c>
      <c r="C33" s="40" t="s">
        <v>153</v>
      </c>
      <c r="D33" s="40"/>
      <c r="E33" s="38"/>
      <c r="F33" s="86"/>
      <c r="G33" s="86"/>
      <c r="H33" s="86">
        <f>SUM(G35:G39)</f>
        <v>375349631.39999998</v>
      </c>
      <c r="I33" s="86"/>
    </row>
    <row r="34" spans="1:9" s="13" customFormat="1" ht="11.25" customHeight="1">
      <c r="A34" s="37"/>
      <c r="B34" s="38"/>
      <c r="C34" s="38"/>
      <c r="D34" s="38"/>
      <c r="E34" s="38"/>
      <c r="F34" s="86"/>
      <c r="G34" s="86"/>
      <c r="H34" s="86"/>
      <c r="I34" s="86"/>
    </row>
    <row r="35" spans="1:9" s="13" customFormat="1" ht="11.25" customHeight="1">
      <c r="A35" s="37"/>
      <c r="B35" s="38"/>
      <c r="C35" s="40" t="s">
        <v>154</v>
      </c>
      <c r="D35" s="40"/>
      <c r="E35" s="38" t="s">
        <v>267</v>
      </c>
      <c r="F35" s="86"/>
      <c r="G35" s="86">
        <v>207282631.31999999</v>
      </c>
      <c r="H35" s="86"/>
      <c r="I35" s="86"/>
    </row>
    <row r="36" spans="1:9" s="13" customFormat="1" ht="11.25" customHeight="1">
      <c r="A36" s="37"/>
      <c r="B36" s="38"/>
      <c r="C36" s="40" t="s">
        <v>155</v>
      </c>
      <c r="D36" s="40"/>
      <c r="E36" s="38" t="s">
        <v>156</v>
      </c>
      <c r="F36" s="86"/>
      <c r="G36" s="86">
        <v>11204466.84</v>
      </c>
      <c r="H36" s="86"/>
      <c r="I36" s="86"/>
    </row>
    <row r="37" spans="1:9" s="13" customFormat="1" ht="11.25" customHeight="1">
      <c r="A37" s="37"/>
      <c r="B37" s="38"/>
      <c r="C37" s="40" t="s">
        <v>157</v>
      </c>
      <c r="D37" s="40"/>
      <c r="E37" s="38" t="s">
        <v>158</v>
      </c>
      <c r="F37" s="86"/>
      <c r="G37" s="86">
        <v>33613399.920000002</v>
      </c>
      <c r="H37" s="86"/>
      <c r="I37" s="86"/>
    </row>
    <row r="38" spans="1:9" s="13" customFormat="1" ht="11.25" customHeight="1">
      <c r="A38" s="37"/>
      <c r="B38" s="38"/>
      <c r="C38" s="40" t="s">
        <v>159</v>
      </c>
      <c r="D38" s="40"/>
      <c r="E38" s="38" t="s">
        <v>160</v>
      </c>
      <c r="F38" s="86"/>
      <c r="G38" s="86">
        <v>112044666.48</v>
      </c>
      <c r="H38" s="86"/>
      <c r="I38" s="86"/>
    </row>
    <row r="39" spans="1:9" s="13" customFormat="1" ht="11.25" customHeight="1">
      <c r="A39" s="37"/>
      <c r="B39" s="38"/>
      <c r="C39" s="40" t="s">
        <v>161</v>
      </c>
      <c r="D39" s="40"/>
      <c r="E39" s="38" t="s">
        <v>162</v>
      </c>
      <c r="F39" s="86"/>
      <c r="G39" s="86">
        <v>11204466.84</v>
      </c>
      <c r="H39" s="86"/>
      <c r="I39" s="86"/>
    </row>
    <row r="40" spans="1:9" s="13" customFormat="1" ht="11.25" customHeight="1">
      <c r="A40" s="37"/>
      <c r="B40" s="38"/>
      <c r="C40" s="38"/>
      <c r="D40" s="38"/>
      <c r="E40" s="38"/>
      <c r="F40" s="86"/>
      <c r="G40" s="86"/>
      <c r="H40" s="86"/>
      <c r="I40" s="86"/>
    </row>
    <row r="41" spans="1:9" s="13" customFormat="1" ht="11.25" customHeight="1">
      <c r="A41" s="37"/>
      <c r="B41" s="44">
        <v>0.05</v>
      </c>
      <c r="C41" s="125" t="s">
        <v>163</v>
      </c>
      <c r="D41" s="125"/>
      <c r="E41" s="125"/>
      <c r="F41" s="86"/>
      <c r="G41" s="86"/>
      <c r="H41" s="86">
        <f>SUM(G43:G46)</f>
        <v>336801364.67999995</v>
      </c>
      <c r="I41" s="86"/>
    </row>
    <row r="42" spans="1:9" s="13" customFormat="1" ht="11.25" customHeight="1">
      <c r="A42" s="37"/>
      <c r="B42" s="38"/>
      <c r="C42" s="38"/>
      <c r="D42" s="38"/>
      <c r="E42" s="38"/>
      <c r="F42" s="86"/>
      <c r="G42" s="86"/>
      <c r="H42" s="86"/>
      <c r="I42" s="86"/>
    </row>
    <row r="43" spans="1:9" s="13" customFormat="1" ht="11.25" customHeight="1">
      <c r="A43" s="37"/>
      <c r="B43" s="38"/>
      <c r="C43" s="40" t="s">
        <v>164</v>
      </c>
      <c r="D43" s="40"/>
      <c r="E43" s="38" t="s">
        <v>268</v>
      </c>
      <c r="F43" s="86"/>
      <c r="G43" s="86">
        <v>120078299.39999999</v>
      </c>
      <c r="H43" s="86"/>
      <c r="I43" s="86"/>
    </row>
    <row r="44" spans="1:9" s="13" customFormat="1" ht="11.25" customHeight="1">
      <c r="A44" s="37"/>
      <c r="B44" s="38"/>
      <c r="C44" s="40" t="s">
        <v>165</v>
      </c>
      <c r="D44" s="40"/>
      <c r="E44" s="38" t="s">
        <v>166</v>
      </c>
      <c r="F44" s="86"/>
      <c r="G44" s="86">
        <v>64700044.800000004</v>
      </c>
      <c r="H44" s="86"/>
      <c r="I44" s="86"/>
    </row>
    <row r="45" spans="1:9" s="13" customFormat="1" ht="11.25" customHeight="1">
      <c r="A45" s="37"/>
      <c r="B45" s="38"/>
      <c r="C45" s="40" t="s">
        <v>167</v>
      </c>
      <c r="D45" s="40"/>
      <c r="E45" s="38" t="s">
        <v>168</v>
      </c>
      <c r="F45" s="86"/>
      <c r="G45" s="86">
        <v>33098395.919999998</v>
      </c>
      <c r="H45" s="86"/>
      <c r="I45" s="86"/>
    </row>
    <row r="46" spans="1:9" s="13" customFormat="1" ht="11.25" customHeight="1">
      <c r="A46" s="37"/>
      <c r="B46" s="38"/>
      <c r="C46" s="40" t="s">
        <v>169</v>
      </c>
      <c r="D46" s="40"/>
      <c r="E46" s="38" t="s">
        <v>170</v>
      </c>
      <c r="F46" s="86"/>
      <c r="G46" s="86">
        <v>118924624.56</v>
      </c>
      <c r="H46" s="86"/>
      <c r="I46" s="86"/>
    </row>
    <row r="47" spans="1:9" s="13" customFormat="1" ht="11.25" customHeight="1">
      <c r="A47" s="37"/>
      <c r="B47" s="38"/>
      <c r="C47" s="38"/>
      <c r="D47" s="38"/>
      <c r="E47" s="38"/>
      <c r="F47" s="86"/>
      <c r="G47" s="86"/>
      <c r="H47" s="86"/>
      <c r="I47" s="86"/>
    </row>
    <row r="48" spans="1:9" s="13" customFormat="1" ht="11.25" customHeight="1">
      <c r="A48" s="37"/>
      <c r="B48" s="44">
        <v>0.99</v>
      </c>
      <c r="C48" s="40" t="s">
        <v>171</v>
      </c>
      <c r="D48" s="40"/>
      <c r="E48" s="38"/>
      <c r="F48" s="86"/>
      <c r="G48" s="86"/>
      <c r="H48" s="88">
        <f>+G50</f>
        <v>0</v>
      </c>
      <c r="I48" s="86"/>
    </row>
    <row r="49" spans="1:10" s="13" customFormat="1" ht="11.25" customHeight="1">
      <c r="A49" s="37"/>
      <c r="B49" s="38"/>
      <c r="C49" s="38"/>
      <c r="D49" s="38"/>
      <c r="E49" s="38"/>
      <c r="F49" s="86"/>
      <c r="G49" s="86"/>
      <c r="H49" s="86"/>
      <c r="I49" s="86"/>
    </row>
    <row r="50" spans="1:10" s="13" customFormat="1" ht="11.25" customHeight="1">
      <c r="A50" s="37" t="s">
        <v>172</v>
      </c>
      <c r="B50" s="38"/>
      <c r="C50" s="40" t="s">
        <v>173</v>
      </c>
      <c r="D50" s="40"/>
      <c r="E50" s="38" t="s">
        <v>174</v>
      </c>
      <c r="F50" s="86"/>
      <c r="G50" s="88">
        <v>0</v>
      </c>
      <c r="H50" s="86"/>
      <c r="I50" s="86"/>
    </row>
    <row r="51" spans="1:10" s="13" customFormat="1" ht="11.25" customHeight="1">
      <c r="A51" s="37"/>
      <c r="B51" s="38"/>
      <c r="C51" s="38"/>
      <c r="D51" s="38"/>
      <c r="E51" s="38"/>
      <c r="F51" s="86"/>
      <c r="G51" s="86"/>
      <c r="H51" s="86"/>
      <c r="I51" s="86"/>
    </row>
    <row r="52" spans="1:10" s="13" customFormat="1" ht="15.75" customHeight="1">
      <c r="A52" s="33">
        <v>1</v>
      </c>
      <c r="B52" s="34" t="s">
        <v>175</v>
      </c>
      <c r="C52" s="34"/>
      <c r="D52" s="34"/>
      <c r="E52" s="35"/>
      <c r="F52" s="36"/>
      <c r="G52" s="36"/>
      <c r="H52" s="36"/>
      <c r="I52" s="87">
        <f>+H54+H61+H76+H86+H100+H112+H117+H129+H143+H140</f>
        <v>2182573029.1700001</v>
      </c>
      <c r="J52" s="25"/>
    </row>
    <row r="53" spans="1:10" s="13" customFormat="1" ht="11.25" customHeight="1">
      <c r="A53" s="37"/>
      <c r="B53" s="38"/>
      <c r="C53" s="38"/>
      <c r="D53" s="38"/>
      <c r="E53" s="38"/>
      <c r="F53" s="86"/>
      <c r="G53" s="86"/>
      <c r="H53" s="86"/>
      <c r="I53" s="86"/>
      <c r="J53" s="25"/>
    </row>
    <row r="54" spans="1:10" s="13" customFormat="1" ht="11.25" customHeight="1">
      <c r="A54" s="37"/>
      <c r="B54" s="44">
        <v>1.01</v>
      </c>
      <c r="C54" s="40" t="s">
        <v>176</v>
      </c>
      <c r="D54" s="40"/>
      <c r="E54" s="38"/>
      <c r="F54" s="86"/>
      <c r="G54" s="86"/>
      <c r="H54" s="86">
        <f>+G56+G57+G58+G59</f>
        <v>0</v>
      </c>
      <c r="I54" s="86"/>
    </row>
    <row r="55" spans="1:10" s="13" customFormat="1" ht="11.25" customHeight="1">
      <c r="A55" s="37"/>
      <c r="B55" s="38"/>
      <c r="C55" s="38"/>
      <c r="D55" s="38"/>
      <c r="E55" s="38"/>
      <c r="F55" s="86"/>
      <c r="G55" s="86"/>
      <c r="H55" s="86"/>
      <c r="I55" s="86"/>
    </row>
    <row r="56" spans="1:10" s="13" customFormat="1" ht="11.25" customHeight="1">
      <c r="A56" s="37"/>
      <c r="B56" s="38"/>
      <c r="C56" s="40" t="s">
        <v>177</v>
      </c>
      <c r="D56" s="40"/>
      <c r="E56" s="38" t="s">
        <v>178</v>
      </c>
      <c r="F56" s="86"/>
      <c r="G56" s="86">
        <v>0</v>
      </c>
      <c r="H56" s="86"/>
      <c r="I56" s="86"/>
    </row>
    <row r="57" spans="1:10" s="13" customFormat="1" ht="11.25" customHeight="1">
      <c r="A57" s="37"/>
      <c r="B57" s="38"/>
      <c r="C57" s="40" t="s">
        <v>246</v>
      </c>
      <c r="D57" s="40"/>
      <c r="E57" s="38" t="s">
        <v>247</v>
      </c>
      <c r="F57" s="86"/>
      <c r="G57" s="88">
        <v>0</v>
      </c>
      <c r="H57" s="86"/>
      <c r="I57" s="86"/>
    </row>
    <row r="58" spans="1:10" s="13" customFormat="1" ht="11.25" customHeight="1">
      <c r="A58" s="37"/>
      <c r="B58" s="38"/>
      <c r="C58" s="40" t="s">
        <v>179</v>
      </c>
      <c r="D58" s="40"/>
      <c r="E58" s="38" t="s">
        <v>180</v>
      </c>
      <c r="F58" s="86"/>
      <c r="G58" s="88">
        <v>0</v>
      </c>
      <c r="H58" s="86"/>
      <c r="I58" s="86"/>
    </row>
    <row r="59" spans="1:10" s="13" customFormat="1" ht="11.25" customHeight="1">
      <c r="A59" s="37"/>
      <c r="B59" s="38"/>
      <c r="C59" s="40" t="s">
        <v>181</v>
      </c>
      <c r="D59" s="40"/>
      <c r="E59" s="38" t="s">
        <v>117</v>
      </c>
      <c r="F59" s="86"/>
      <c r="G59" s="88">
        <v>0</v>
      </c>
      <c r="H59" s="86"/>
      <c r="I59" s="86"/>
    </row>
    <row r="60" spans="1:10" s="13" customFormat="1" ht="11.25" customHeight="1">
      <c r="A60" s="37"/>
      <c r="B60" s="38"/>
      <c r="C60" s="38"/>
      <c r="D60" s="38"/>
      <c r="E60" s="38"/>
      <c r="F60" s="86"/>
      <c r="G60" s="86"/>
      <c r="H60" s="86"/>
      <c r="I60" s="86"/>
    </row>
    <row r="61" spans="1:10" s="13" customFormat="1" ht="11.25" customHeight="1">
      <c r="A61" s="37"/>
      <c r="B61" s="44">
        <v>1.02</v>
      </c>
      <c r="C61" s="40" t="s">
        <v>182</v>
      </c>
      <c r="D61" s="40"/>
      <c r="E61" s="38"/>
      <c r="F61" s="86"/>
      <c r="G61" s="86"/>
      <c r="H61" s="86">
        <f>+G63+G65+G67+G68+G74</f>
        <v>3960000</v>
      </c>
      <c r="I61" s="86"/>
    </row>
    <row r="62" spans="1:10" s="13" customFormat="1" ht="11.25" customHeight="1">
      <c r="A62" s="37"/>
      <c r="B62" s="38"/>
      <c r="C62" s="38"/>
      <c r="D62" s="38"/>
      <c r="E62" s="38"/>
      <c r="F62" s="86"/>
      <c r="G62" s="86"/>
      <c r="H62" s="86"/>
      <c r="I62" s="86"/>
    </row>
    <row r="63" spans="1:10" s="13" customFormat="1" ht="11.25" customHeight="1">
      <c r="A63" s="37"/>
      <c r="B63" s="38"/>
      <c r="C63" s="40" t="s">
        <v>183</v>
      </c>
      <c r="D63" s="40"/>
      <c r="E63" s="38" t="s">
        <v>127</v>
      </c>
      <c r="F63" s="86"/>
      <c r="G63" s="86">
        <f>+F64</f>
        <v>0</v>
      </c>
      <c r="H63" s="86"/>
      <c r="I63" s="86"/>
    </row>
    <row r="64" spans="1:10" s="13" customFormat="1" ht="11.25" customHeight="1">
      <c r="A64" s="37"/>
      <c r="B64" s="38"/>
      <c r="C64" s="38" t="s">
        <v>183</v>
      </c>
      <c r="D64" s="41">
        <v>1</v>
      </c>
      <c r="E64" s="38" t="s">
        <v>184</v>
      </c>
      <c r="F64" s="86">
        <v>0</v>
      </c>
      <c r="G64" s="86"/>
      <c r="H64" s="86"/>
      <c r="I64" s="86"/>
    </row>
    <row r="65" spans="1:9" s="13" customFormat="1" ht="11.25" customHeight="1">
      <c r="A65" s="37"/>
      <c r="B65" s="38"/>
      <c r="C65" s="40" t="s">
        <v>185</v>
      </c>
      <c r="D65" s="40"/>
      <c r="E65" s="38" t="s">
        <v>186</v>
      </c>
      <c r="F65" s="86"/>
      <c r="G65" s="86">
        <f>+F66</f>
        <v>0</v>
      </c>
      <c r="H65" s="86"/>
      <c r="I65" s="86"/>
    </row>
    <row r="66" spans="1:9" s="13" customFormat="1" ht="11.25" customHeight="1">
      <c r="A66" s="37"/>
      <c r="B66" s="38"/>
      <c r="C66" s="38" t="s">
        <v>185</v>
      </c>
      <c r="D66" s="41">
        <v>1</v>
      </c>
      <c r="E66" s="38" t="s">
        <v>184</v>
      </c>
      <c r="F66" s="86">
        <v>0</v>
      </c>
      <c r="G66" s="86"/>
      <c r="H66" s="86"/>
      <c r="I66" s="86"/>
    </row>
    <row r="67" spans="1:9" s="13" customFormat="1" ht="11.25" customHeight="1">
      <c r="A67" s="37"/>
      <c r="B67" s="38"/>
      <c r="C67" s="40" t="s">
        <v>187</v>
      </c>
      <c r="D67" s="38"/>
      <c r="E67" s="38" t="s">
        <v>188</v>
      </c>
      <c r="F67" s="86"/>
      <c r="G67" s="86">
        <v>60000</v>
      </c>
      <c r="H67" s="86"/>
      <c r="I67" s="86"/>
    </row>
    <row r="68" spans="1:9" s="13" customFormat="1" ht="11.25" customHeight="1">
      <c r="A68" s="37"/>
      <c r="B68" s="38"/>
      <c r="C68" s="40" t="s">
        <v>189</v>
      </c>
      <c r="D68" s="38"/>
      <c r="E68" s="38" t="s">
        <v>190</v>
      </c>
      <c r="F68" s="86"/>
      <c r="G68" s="86">
        <f>+F69+F70+F71+F72+F73</f>
        <v>3900000</v>
      </c>
      <c r="H68" s="86"/>
      <c r="I68" s="86"/>
    </row>
    <row r="69" spans="1:9" s="13" customFormat="1" ht="11.25" customHeight="1">
      <c r="A69" s="37"/>
      <c r="B69" s="38"/>
      <c r="C69" s="38" t="s">
        <v>189</v>
      </c>
      <c r="D69" s="41">
        <v>1</v>
      </c>
      <c r="E69" s="38" t="s">
        <v>191</v>
      </c>
      <c r="F69" s="86">
        <v>2000000</v>
      </c>
      <c r="G69" s="86"/>
      <c r="H69" s="86"/>
      <c r="I69" s="86"/>
    </row>
    <row r="70" spans="1:9" s="13" customFormat="1" ht="11.25" customHeight="1">
      <c r="A70" s="37"/>
      <c r="B70" s="38"/>
      <c r="C70" s="38" t="s">
        <v>189</v>
      </c>
      <c r="D70" s="41">
        <v>2</v>
      </c>
      <c r="E70" s="38" t="s">
        <v>192</v>
      </c>
      <c r="F70" s="86">
        <v>200000</v>
      </c>
      <c r="G70" s="86"/>
      <c r="H70" s="86"/>
      <c r="I70" s="86"/>
    </row>
    <row r="71" spans="1:9" s="13" customFormat="1" ht="11.25" customHeight="1">
      <c r="A71" s="37"/>
      <c r="B71" s="38"/>
      <c r="C71" s="38" t="s">
        <v>189</v>
      </c>
      <c r="D71" s="41">
        <v>3</v>
      </c>
      <c r="E71" s="38" t="s">
        <v>193</v>
      </c>
      <c r="F71" s="86">
        <v>1700000</v>
      </c>
      <c r="G71" s="86"/>
      <c r="H71" s="86"/>
      <c r="I71" s="86"/>
    </row>
    <row r="72" spans="1:9" s="13" customFormat="1" ht="11.25" customHeight="1">
      <c r="A72" s="37"/>
      <c r="B72" s="38"/>
      <c r="C72" s="38" t="s">
        <v>189</v>
      </c>
      <c r="D72" s="41">
        <v>4</v>
      </c>
      <c r="E72" s="38" t="s">
        <v>248</v>
      </c>
      <c r="F72" s="88">
        <v>0</v>
      </c>
      <c r="G72" s="86"/>
      <c r="H72" s="86"/>
      <c r="I72" s="86"/>
    </row>
    <row r="73" spans="1:9" s="13" customFormat="1" ht="11.25" customHeight="1">
      <c r="A73" s="37"/>
      <c r="B73" s="38"/>
      <c r="C73" s="38" t="s">
        <v>189</v>
      </c>
      <c r="D73" s="41">
        <v>5</v>
      </c>
      <c r="E73" s="45" t="s">
        <v>194</v>
      </c>
      <c r="F73" s="88">
        <v>0</v>
      </c>
      <c r="G73" s="86"/>
      <c r="H73" s="86"/>
      <c r="I73" s="86"/>
    </row>
    <row r="74" spans="1:9" s="13" customFormat="1" ht="11.25" customHeight="1">
      <c r="A74" s="37"/>
      <c r="B74" s="38"/>
      <c r="C74" s="40" t="s">
        <v>255</v>
      </c>
      <c r="D74" s="41"/>
      <c r="E74" s="45" t="s">
        <v>256</v>
      </c>
      <c r="F74" s="86"/>
      <c r="G74" s="86">
        <v>0</v>
      </c>
      <c r="H74" s="86"/>
      <c r="I74" s="86"/>
    </row>
    <row r="75" spans="1:9" s="13" customFormat="1" ht="11.25" customHeight="1">
      <c r="A75" s="37"/>
      <c r="B75" s="38"/>
      <c r="C75" s="38"/>
      <c r="D75" s="38"/>
      <c r="E75" s="38"/>
      <c r="F75" s="86"/>
      <c r="G75" s="86"/>
      <c r="H75" s="86"/>
      <c r="I75" s="86"/>
    </row>
    <row r="76" spans="1:9" s="13" customFormat="1" ht="11.25" customHeight="1">
      <c r="A76" s="37"/>
      <c r="B76" s="44">
        <v>1.03</v>
      </c>
      <c r="C76" s="40" t="s">
        <v>195</v>
      </c>
      <c r="D76" s="40"/>
      <c r="E76" s="38"/>
      <c r="F76" s="86"/>
      <c r="G76" s="86"/>
      <c r="H76" s="86">
        <f>+G78+G82+G84</f>
        <v>119475400</v>
      </c>
      <c r="I76" s="86"/>
    </row>
    <row r="77" spans="1:9" s="13" customFormat="1" ht="11.25" customHeight="1">
      <c r="A77" s="37"/>
      <c r="B77" s="38"/>
      <c r="C77" s="38"/>
      <c r="D77" s="38"/>
      <c r="E77" s="38"/>
      <c r="F77" s="86"/>
      <c r="G77" s="86"/>
      <c r="H77" s="86"/>
      <c r="I77" s="86"/>
    </row>
    <row r="78" spans="1:9" s="13" customFormat="1" ht="11.25" customHeight="1">
      <c r="A78" s="37"/>
      <c r="B78" s="38"/>
      <c r="C78" s="40" t="s">
        <v>196</v>
      </c>
      <c r="D78" s="40"/>
      <c r="E78" s="38" t="s">
        <v>197</v>
      </c>
      <c r="F78" s="86"/>
      <c r="G78" s="86">
        <f>+F79+F80+F81</f>
        <v>57000000</v>
      </c>
      <c r="H78" s="86"/>
      <c r="I78" s="86"/>
    </row>
    <row r="79" spans="1:9" s="13" customFormat="1" ht="11.25" customHeight="1">
      <c r="A79" s="37"/>
      <c r="B79" s="38"/>
      <c r="C79" s="38" t="s">
        <v>196</v>
      </c>
      <c r="D79" s="41">
        <v>1</v>
      </c>
      <c r="E79" s="38" t="s">
        <v>198</v>
      </c>
      <c r="F79" s="86">
        <v>0</v>
      </c>
      <c r="G79" s="86"/>
      <c r="H79" s="86"/>
      <c r="I79" s="86"/>
    </row>
    <row r="80" spans="1:9" s="13" customFormat="1" ht="11.25" customHeight="1">
      <c r="A80" s="37"/>
      <c r="B80" s="38"/>
      <c r="C80" s="38" t="s">
        <v>196</v>
      </c>
      <c r="D80" s="41">
        <v>2</v>
      </c>
      <c r="E80" s="38" t="s">
        <v>199</v>
      </c>
      <c r="F80" s="86">
        <v>57000000</v>
      </c>
      <c r="G80" s="86"/>
      <c r="H80" s="86"/>
      <c r="I80" s="86"/>
    </row>
    <row r="81" spans="1:9" s="13" customFormat="1" ht="11.25" customHeight="1">
      <c r="A81" s="37"/>
      <c r="B81" s="38"/>
      <c r="C81" s="38" t="s">
        <v>196</v>
      </c>
      <c r="D81" s="41">
        <v>3</v>
      </c>
      <c r="E81" s="38" t="s">
        <v>199</v>
      </c>
      <c r="F81" s="86">
        <v>0</v>
      </c>
      <c r="G81" s="86"/>
      <c r="H81" s="86"/>
      <c r="I81" s="86"/>
    </row>
    <row r="82" spans="1:9" s="13" customFormat="1" ht="11.25" customHeight="1">
      <c r="A82" s="37"/>
      <c r="B82" s="38"/>
      <c r="C82" s="40" t="s">
        <v>200</v>
      </c>
      <c r="D82" s="41"/>
      <c r="E82" s="38" t="s">
        <v>126</v>
      </c>
      <c r="F82" s="86"/>
      <c r="G82" s="86">
        <f>+F83</f>
        <v>0</v>
      </c>
      <c r="H82" s="86"/>
      <c r="I82" s="86"/>
    </row>
    <row r="83" spans="1:9" s="13" customFormat="1" ht="11.25" customHeight="1">
      <c r="A83" s="37"/>
      <c r="B83" s="38"/>
      <c r="C83" s="38" t="s">
        <v>200</v>
      </c>
      <c r="D83" s="41">
        <v>3</v>
      </c>
      <c r="E83" s="38" t="s">
        <v>128</v>
      </c>
      <c r="F83" s="86">
        <v>0</v>
      </c>
      <c r="G83" s="86"/>
      <c r="H83" s="86"/>
      <c r="I83" s="86"/>
    </row>
    <row r="84" spans="1:9" s="13" customFormat="1" ht="11.25" customHeight="1">
      <c r="A84" s="37"/>
      <c r="B84" s="38"/>
      <c r="C84" s="40" t="s">
        <v>231</v>
      </c>
      <c r="D84" s="41"/>
      <c r="E84" s="38" t="s">
        <v>232</v>
      </c>
      <c r="F84" s="86"/>
      <c r="G84" s="86">
        <v>62475400</v>
      </c>
      <c r="H84" s="86"/>
      <c r="I84" s="86"/>
    </row>
    <row r="85" spans="1:9" s="13" customFormat="1" ht="11.25" customHeight="1">
      <c r="A85" s="37"/>
      <c r="B85" s="40"/>
      <c r="C85" s="40"/>
      <c r="D85" s="40"/>
      <c r="E85" s="45"/>
      <c r="F85" s="86"/>
      <c r="G85" s="86"/>
      <c r="H85" s="86"/>
      <c r="I85" s="86"/>
    </row>
    <row r="86" spans="1:9" s="13" customFormat="1" ht="11.25" customHeight="1">
      <c r="A86" s="37"/>
      <c r="B86" s="44">
        <v>1.04</v>
      </c>
      <c r="C86" s="40" t="s">
        <v>201</v>
      </c>
      <c r="D86" s="40"/>
      <c r="E86" s="38"/>
      <c r="F86" s="86"/>
      <c r="G86" s="86"/>
      <c r="H86" s="86">
        <f>+G88+G90+G92+G95+G98+G94</f>
        <v>1929635874.1700001</v>
      </c>
      <c r="I86" s="86"/>
    </row>
    <row r="87" spans="1:9" s="13" customFormat="1" ht="11.25" customHeight="1">
      <c r="A87" s="37"/>
      <c r="B87" s="38"/>
      <c r="C87" s="38"/>
      <c r="D87" s="38"/>
      <c r="E87" s="38"/>
      <c r="F87" s="86"/>
      <c r="G87" s="86"/>
      <c r="H87" s="86"/>
      <c r="I87" s="86"/>
    </row>
    <row r="88" spans="1:9" s="13" customFormat="1" ht="11.25" customHeight="1">
      <c r="A88" s="37"/>
      <c r="B88" s="38"/>
      <c r="C88" s="40" t="s">
        <v>249</v>
      </c>
      <c r="D88" s="38"/>
      <c r="E88" s="38" t="s">
        <v>275</v>
      </c>
      <c r="F88" s="86"/>
      <c r="G88" s="88">
        <v>0</v>
      </c>
      <c r="H88" s="86"/>
      <c r="I88" s="86"/>
    </row>
    <row r="89" spans="1:9" s="13" customFormat="1" ht="11.25" customHeight="1">
      <c r="A89" s="37"/>
      <c r="B89" s="38"/>
      <c r="C89" s="38"/>
      <c r="D89" s="38"/>
      <c r="E89" s="38"/>
      <c r="F89" s="86"/>
      <c r="G89" s="86"/>
      <c r="H89" s="86"/>
      <c r="I89" s="86"/>
    </row>
    <row r="90" spans="1:9" s="13" customFormat="1" ht="11.25" customHeight="1">
      <c r="A90" s="37"/>
      <c r="B90" s="38"/>
      <c r="C90" s="40" t="s">
        <v>237</v>
      </c>
      <c r="D90" s="38"/>
      <c r="E90" s="38" t="s">
        <v>238</v>
      </c>
      <c r="F90" s="86"/>
      <c r="G90" s="89">
        <v>0</v>
      </c>
      <c r="H90" s="86"/>
      <c r="I90" s="86"/>
    </row>
    <row r="91" spans="1:9" s="13" customFormat="1" ht="11.25" customHeight="1">
      <c r="A91" s="37"/>
      <c r="B91" s="38"/>
      <c r="C91" s="38"/>
      <c r="D91" s="38"/>
      <c r="E91" s="38"/>
      <c r="F91" s="86"/>
      <c r="G91" s="86"/>
      <c r="H91" s="86"/>
      <c r="I91" s="86"/>
    </row>
    <row r="92" spans="1:9" s="13" customFormat="1" ht="11.25" customHeight="1">
      <c r="A92" s="37"/>
      <c r="B92" s="38"/>
      <c r="C92" s="40" t="s">
        <v>202</v>
      </c>
      <c r="D92" s="40"/>
      <c r="E92" s="38" t="s">
        <v>203</v>
      </c>
      <c r="F92" s="86"/>
      <c r="G92" s="86">
        <f>+F93</f>
        <v>482486557</v>
      </c>
      <c r="H92" s="86"/>
      <c r="I92" s="86"/>
    </row>
    <row r="93" spans="1:9" s="13" customFormat="1" ht="11.25" customHeight="1">
      <c r="A93" s="37"/>
      <c r="B93" s="38"/>
      <c r="C93" s="38" t="s">
        <v>202</v>
      </c>
      <c r="D93" s="41">
        <v>4</v>
      </c>
      <c r="E93" s="38" t="s">
        <v>129</v>
      </c>
      <c r="F93" s="86">
        <v>482486557</v>
      </c>
      <c r="G93" s="86"/>
      <c r="H93" s="86"/>
      <c r="I93" s="86"/>
    </row>
    <row r="94" spans="1:9" s="13" customFormat="1" ht="11.25" customHeight="1">
      <c r="A94" s="37"/>
      <c r="B94" s="38"/>
      <c r="C94" s="40" t="s">
        <v>204</v>
      </c>
      <c r="D94" s="40"/>
      <c r="E94" s="38" t="s">
        <v>205</v>
      </c>
      <c r="F94" s="86"/>
      <c r="G94" s="86">
        <v>730359333.16999996</v>
      </c>
      <c r="H94" s="86"/>
      <c r="I94" s="86"/>
    </row>
    <row r="95" spans="1:9" s="13" customFormat="1" ht="11.25" customHeight="1">
      <c r="A95" s="37"/>
      <c r="B95" s="38"/>
      <c r="C95" s="40" t="s">
        <v>206</v>
      </c>
      <c r="D95" s="40"/>
      <c r="E95" s="38" t="s">
        <v>207</v>
      </c>
      <c r="F95" s="86"/>
      <c r="G95" s="86">
        <f>+F96+F97</f>
        <v>0</v>
      </c>
      <c r="H95" s="86"/>
      <c r="I95" s="86"/>
    </row>
    <row r="96" spans="1:9" s="13" customFormat="1" ht="11.25" customHeight="1">
      <c r="A96" s="37"/>
      <c r="B96" s="38"/>
      <c r="C96" s="38" t="s">
        <v>206</v>
      </c>
      <c r="D96" s="41">
        <v>1</v>
      </c>
      <c r="E96" s="38" t="s">
        <v>208</v>
      </c>
      <c r="F96" s="86">
        <v>0</v>
      </c>
      <c r="G96" s="86"/>
      <c r="H96" s="86"/>
      <c r="I96" s="86"/>
    </row>
    <row r="97" spans="1:9" s="13" customFormat="1" ht="11.25" customHeight="1">
      <c r="A97" s="37"/>
      <c r="B97" s="38"/>
      <c r="C97" s="38" t="s">
        <v>206</v>
      </c>
      <c r="D97" s="41">
        <v>5</v>
      </c>
      <c r="E97" s="38" t="s">
        <v>272</v>
      </c>
      <c r="F97" s="88">
        <v>0</v>
      </c>
      <c r="G97" s="86"/>
      <c r="H97" s="86"/>
      <c r="I97" s="86"/>
    </row>
    <row r="98" spans="1:9" s="13" customFormat="1" ht="11.25" customHeight="1">
      <c r="A98" s="37"/>
      <c r="B98" s="38"/>
      <c r="C98" s="40" t="s">
        <v>209</v>
      </c>
      <c r="D98" s="40"/>
      <c r="E98" s="38" t="s">
        <v>210</v>
      </c>
      <c r="F98" s="86"/>
      <c r="G98" s="86">
        <v>716789984</v>
      </c>
      <c r="H98" s="90"/>
      <c r="I98" s="86"/>
    </row>
    <row r="99" spans="1:9" s="13" customFormat="1" ht="11.25" customHeight="1">
      <c r="A99" s="37"/>
      <c r="B99" s="38"/>
      <c r="C99" s="40"/>
      <c r="D99" s="40"/>
      <c r="E99" s="38"/>
      <c r="F99" s="86"/>
      <c r="G99" s="86"/>
      <c r="H99" s="86"/>
      <c r="I99" s="86"/>
    </row>
    <row r="100" spans="1:9" s="13" customFormat="1" ht="11.25" customHeight="1">
      <c r="A100" s="37"/>
      <c r="B100" s="44">
        <v>1.05</v>
      </c>
      <c r="C100" s="40" t="s">
        <v>211</v>
      </c>
      <c r="D100" s="40"/>
      <c r="E100" s="38"/>
      <c r="F100" s="86"/>
      <c r="G100" s="86"/>
      <c r="H100" s="86">
        <f>+G102+G104+G105+G108</f>
        <v>6270720</v>
      </c>
      <c r="I100" s="86"/>
    </row>
    <row r="101" spans="1:9" s="13" customFormat="1" ht="11.25" customHeight="1">
      <c r="A101" s="37"/>
      <c r="B101" s="38"/>
      <c r="C101" s="38"/>
      <c r="D101" s="38"/>
      <c r="E101" s="38"/>
      <c r="F101" s="86"/>
      <c r="G101" s="86"/>
      <c r="H101" s="86"/>
      <c r="I101" s="86"/>
    </row>
    <row r="102" spans="1:9" s="13" customFormat="1" ht="11.25" customHeight="1">
      <c r="A102" s="37"/>
      <c r="B102" s="38"/>
      <c r="C102" s="40" t="s">
        <v>212</v>
      </c>
      <c r="D102" s="40"/>
      <c r="E102" s="38" t="s">
        <v>213</v>
      </c>
      <c r="F102" s="86"/>
      <c r="G102" s="86">
        <f>+F103</f>
        <v>32000</v>
      </c>
      <c r="H102" s="86"/>
      <c r="I102" s="86"/>
    </row>
    <row r="103" spans="1:9" s="13" customFormat="1" ht="11.25" customHeight="1">
      <c r="A103" s="37"/>
      <c r="B103" s="38"/>
      <c r="C103" s="38" t="s">
        <v>212</v>
      </c>
      <c r="D103" s="41">
        <v>2</v>
      </c>
      <c r="E103" s="38" t="s">
        <v>214</v>
      </c>
      <c r="F103" s="86">
        <v>32000</v>
      </c>
      <c r="G103" s="86"/>
      <c r="H103" s="86"/>
      <c r="I103" s="86"/>
    </row>
    <row r="104" spans="1:9" s="13" customFormat="1" ht="11.25" customHeight="1">
      <c r="A104" s="37"/>
      <c r="B104" s="38"/>
      <c r="C104" s="40" t="s">
        <v>215</v>
      </c>
      <c r="D104" s="40"/>
      <c r="E104" s="38" t="s">
        <v>216</v>
      </c>
      <c r="F104" s="86"/>
      <c r="G104" s="86">
        <v>100000</v>
      </c>
      <c r="H104" s="86"/>
      <c r="I104" s="86"/>
    </row>
    <row r="105" spans="1:9" s="13" customFormat="1" ht="11.25" customHeight="1">
      <c r="A105" s="37"/>
      <c r="B105" s="38"/>
      <c r="C105" s="40" t="s">
        <v>217</v>
      </c>
      <c r="D105" s="40"/>
      <c r="E105" s="38" t="s">
        <v>218</v>
      </c>
      <c r="F105" s="86"/>
      <c r="G105" s="86">
        <f>+F106+F107</f>
        <v>2954700</v>
      </c>
      <c r="H105" s="86"/>
      <c r="I105" s="86"/>
    </row>
    <row r="106" spans="1:9" s="13" customFormat="1" ht="11.25" customHeight="1">
      <c r="A106" s="37"/>
      <c r="B106" s="38"/>
      <c r="C106" s="38" t="s">
        <v>217</v>
      </c>
      <c r="D106" s="41">
        <v>1</v>
      </c>
      <c r="E106" s="38" t="s">
        <v>114</v>
      </c>
      <c r="F106" s="86">
        <v>0</v>
      </c>
      <c r="G106" s="86"/>
      <c r="H106" s="86"/>
      <c r="I106" s="86"/>
    </row>
    <row r="107" spans="1:9" s="13" customFormat="1" ht="11.25" customHeight="1">
      <c r="A107" s="37"/>
      <c r="B107" s="38"/>
      <c r="C107" s="38" t="s">
        <v>217</v>
      </c>
      <c r="D107" s="41">
        <v>2</v>
      </c>
      <c r="E107" s="38" t="s">
        <v>219</v>
      </c>
      <c r="F107" s="86">
        <v>2954700</v>
      </c>
      <c r="G107" s="86"/>
      <c r="H107" s="86"/>
      <c r="I107" s="86"/>
    </row>
    <row r="108" spans="1:9" s="13" customFormat="1" ht="11.25" customHeight="1">
      <c r="A108" s="37"/>
      <c r="B108" s="38"/>
      <c r="C108" s="40" t="s">
        <v>220</v>
      </c>
      <c r="D108" s="40"/>
      <c r="E108" s="38" t="s">
        <v>221</v>
      </c>
      <c r="F108" s="86"/>
      <c r="G108" s="86">
        <f>+F109+F110</f>
        <v>3184020</v>
      </c>
      <c r="H108" s="86"/>
      <c r="I108" s="86"/>
    </row>
    <row r="109" spans="1:9" s="13" customFormat="1" ht="11.25" customHeight="1">
      <c r="A109" s="37"/>
      <c r="B109" s="38"/>
      <c r="C109" s="38" t="s">
        <v>220</v>
      </c>
      <c r="D109" s="41">
        <v>1</v>
      </c>
      <c r="E109" s="38" t="s">
        <v>114</v>
      </c>
      <c r="F109" s="86">
        <v>0</v>
      </c>
      <c r="G109" s="86"/>
      <c r="H109" s="86"/>
      <c r="I109" s="86"/>
    </row>
    <row r="110" spans="1:9" s="13" customFormat="1" ht="11.25" customHeight="1">
      <c r="A110" s="37"/>
      <c r="B110" s="38"/>
      <c r="C110" s="38" t="s">
        <v>220</v>
      </c>
      <c r="D110" s="41">
        <v>2</v>
      </c>
      <c r="E110" s="38" t="s">
        <v>219</v>
      </c>
      <c r="F110" s="86">
        <v>3184020</v>
      </c>
      <c r="G110" s="86"/>
      <c r="H110" s="86"/>
      <c r="I110" s="86"/>
    </row>
    <row r="111" spans="1:9" s="13" customFormat="1" ht="11.25" customHeight="1">
      <c r="A111" s="43"/>
      <c r="B111" s="38"/>
      <c r="C111" s="38"/>
      <c r="D111" s="38"/>
      <c r="E111" s="38"/>
      <c r="F111" s="86"/>
      <c r="G111" s="86"/>
      <c r="H111" s="86"/>
      <c r="I111" s="86"/>
    </row>
    <row r="112" spans="1:9" s="13" customFormat="1" ht="11.25" customHeight="1">
      <c r="A112" s="43"/>
      <c r="B112" s="44">
        <v>1.06</v>
      </c>
      <c r="C112" s="40" t="s">
        <v>222</v>
      </c>
      <c r="D112" s="40"/>
      <c r="E112" s="38"/>
      <c r="F112" s="86"/>
      <c r="G112" s="86"/>
      <c r="H112" s="86">
        <f>+G114</f>
        <v>2200000</v>
      </c>
      <c r="I112" s="86"/>
    </row>
    <row r="113" spans="1:9" s="13" customFormat="1" ht="11.25" customHeight="1">
      <c r="A113" s="37"/>
      <c r="B113" s="38"/>
      <c r="C113" s="38"/>
      <c r="D113" s="38"/>
      <c r="E113" s="38"/>
      <c r="F113" s="86"/>
      <c r="G113" s="86"/>
      <c r="H113" s="86"/>
      <c r="I113" s="86"/>
    </row>
    <row r="114" spans="1:9" s="13" customFormat="1" ht="11.25" customHeight="1">
      <c r="A114" s="37"/>
      <c r="B114" s="38"/>
      <c r="C114" s="40" t="s">
        <v>223</v>
      </c>
      <c r="D114" s="40"/>
      <c r="E114" s="38" t="s">
        <v>224</v>
      </c>
      <c r="F114" s="86"/>
      <c r="G114" s="86">
        <f>+F115</f>
        <v>2200000</v>
      </c>
      <c r="H114" s="86"/>
      <c r="I114" s="86"/>
    </row>
    <row r="115" spans="1:9" s="13" customFormat="1" ht="11.25" customHeight="1">
      <c r="A115" s="37"/>
      <c r="B115" s="38"/>
      <c r="C115" s="38" t="s">
        <v>223</v>
      </c>
      <c r="D115" s="41">
        <v>1</v>
      </c>
      <c r="E115" s="38" t="s">
        <v>0</v>
      </c>
      <c r="F115" s="86">
        <v>2200000</v>
      </c>
      <c r="G115" s="86"/>
      <c r="H115" s="86"/>
      <c r="I115" s="86"/>
    </row>
    <row r="116" spans="1:9" s="13" customFormat="1" ht="11.25" customHeight="1">
      <c r="A116" s="37"/>
      <c r="B116" s="38"/>
      <c r="C116" s="38"/>
      <c r="D116" s="38"/>
      <c r="E116" s="38"/>
      <c r="F116" s="86"/>
      <c r="G116" s="86"/>
      <c r="H116" s="86"/>
      <c r="I116" s="86"/>
    </row>
    <row r="117" spans="1:9" s="13" customFormat="1" ht="11.25" customHeight="1">
      <c r="A117" s="37"/>
      <c r="B117" s="44">
        <v>1.07</v>
      </c>
      <c r="C117" s="40" t="s">
        <v>1</v>
      </c>
      <c r="D117" s="40"/>
      <c r="E117" s="38"/>
      <c r="F117" s="86"/>
      <c r="G117" s="86"/>
      <c r="H117" s="86">
        <f>+G119+G125+G126</f>
        <v>117951035</v>
      </c>
      <c r="I117" s="86"/>
    </row>
    <row r="118" spans="1:9" s="13" customFormat="1" ht="11.25" customHeight="1">
      <c r="A118" s="37"/>
      <c r="B118" s="38"/>
      <c r="C118" s="38"/>
      <c r="D118" s="38"/>
      <c r="E118" s="38"/>
      <c r="F118" s="86"/>
      <c r="G118" s="86"/>
      <c r="H118" s="86"/>
      <c r="I118" s="86"/>
    </row>
    <row r="119" spans="1:9" s="13" customFormat="1" ht="11.25" customHeight="1">
      <c r="A119" s="37"/>
      <c r="B119" s="38"/>
      <c r="C119" s="40" t="s">
        <v>2</v>
      </c>
      <c r="D119" s="40"/>
      <c r="E119" s="38" t="s">
        <v>3</v>
      </c>
      <c r="F119" s="86"/>
      <c r="G119" s="86">
        <f>SUM(F120:F124)</f>
        <v>117951035</v>
      </c>
      <c r="H119" s="86"/>
      <c r="I119" s="86"/>
    </row>
    <row r="120" spans="1:9" s="13" customFormat="1" ht="11.25" customHeight="1">
      <c r="A120" s="37"/>
      <c r="B120" s="38"/>
      <c r="C120" s="38" t="s">
        <v>2</v>
      </c>
      <c r="D120" s="41">
        <v>1</v>
      </c>
      <c r="E120" s="38" t="s">
        <v>4</v>
      </c>
      <c r="F120" s="86">
        <v>0</v>
      </c>
      <c r="G120" s="86"/>
      <c r="H120" s="86"/>
      <c r="I120" s="86"/>
    </row>
    <row r="121" spans="1:9" s="13" customFormat="1" ht="11.25" customHeight="1">
      <c r="A121" s="37"/>
      <c r="B121" s="38"/>
      <c r="C121" s="38" t="s">
        <v>2</v>
      </c>
      <c r="D121" s="41">
        <v>2</v>
      </c>
      <c r="E121" s="38" t="s">
        <v>5</v>
      </c>
      <c r="F121" s="86">
        <v>0</v>
      </c>
      <c r="G121" s="86"/>
      <c r="H121" s="86"/>
      <c r="I121" s="86"/>
    </row>
    <row r="122" spans="1:9" s="13" customFormat="1" ht="11.25" customHeight="1">
      <c r="A122" s="37"/>
      <c r="B122" s="38"/>
      <c r="C122" s="97" t="s">
        <v>2</v>
      </c>
      <c r="D122" s="98">
        <v>3</v>
      </c>
      <c r="E122" s="97" t="s">
        <v>6</v>
      </c>
      <c r="F122" s="90">
        <v>0</v>
      </c>
      <c r="G122" s="86"/>
      <c r="H122" s="86"/>
      <c r="I122" s="86"/>
    </row>
    <row r="123" spans="1:9" s="13" customFormat="1" ht="11.25" customHeight="1">
      <c r="A123" s="37"/>
      <c r="B123" s="38"/>
      <c r="C123" s="97" t="s">
        <v>2</v>
      </c>
      <c r="D123" s="98">
        <v>4</v>
      </c>
      <c r="E123" s="97" t="s">
        <v>7</v>
      </c>
      <c r="F123" s="90">
        <v>104000000</v>
      </c>
      <c r="G123" s="86"/>
      <c r="H123" s="86"/>
      <c r="I123" s="86"/>
    </row>
    <row r="124" spans="1:9" s="13" customFormat="1" ht="11.25" customHeight="1">
      <c r="A124" s="37"/>
      <c r="B124" s="38"/>
      <c r="C124" s="38" t="s">
        <v>2</v>
      </c>
      <c r="D124" s="41">
        <v>6</v>
      </c>
      <c r="E124" s="38" t="s">
        <v>276</v>
      </c>
      <c r="F124" s="86">
        <v>13951035</v>
      </c>
      <c r="G124" s="86"/>
      <c r="H124" s="86"/>
      <c r="I124" s="86"/>
    </row>
    <row r="125" spans="1:9" s="13" customFormat="1" ht="11.25" customHeight="1">
      <c r="A125" s="37"/>
      <c r="B125" s="38"/>
      <c r="C125" s="40" t="s">
        <v>8</v>
      </c>
      <c r="D125" s="40"/>
      <c r="E125" s="38" t="s">
        <v>9</v>
      </c>
      <c r="F125" s="86"/>
      <c r="G125" s="86">
        <v>0</v>
      </c>
      <c r="H125" s="86"/>
      <c r="I125" s="86"/>
    </row>
    <row r="126" spans="1:9" s="13" customFormat="1" ht="11.25" customHeight="1">
      <c r="A126" s="37"/>
      <c r="B126" s="38"/>
      <c r="C126" s="40" t="s">
        <v>10</v>
      </c>
      <c r="D126" s="40"/>
      <c r="E126" s="38" t="s">
        <v>11</v>
      </c>
      <c r="F126" s="86"/>
      <c r="G126" s="88">
        <v>0</v>
      </c>
      <c r="H126" s="86"/>
      <c r="I126" s="86"/>
    </row>
    <row r="127" spans="1:9" s="13" customFormat="1" ht="11.25" customHeight="1">
      <c r="A127" s="37"/>
      <c r="B127" s="38"/>
      <c r="C127" s="38" t="s">
        <v>10</v>
      </c>
      <c r="D127" s="41">
        <v>6</v>
      </c>
      <c r="E127" s="38" t="s">
        <v>12</v>
      </c>
      <c r="F127" s="88">
        <v>0</v>
      </c>
      <c r="G127" s="86"/>
      <c r="H127" s="86"/>
      <c r="I127" s="86"/>
    </row>
    <row r="128" spans="1:9" s="13" customFormat="1" ht="11.25" customHeight="1">
      <c r="A128" s="37"/>
      <c r="B128" s="38"/>
      <c r="C128" s="38"/>
      <c r="D128" s="38"/>
      <c r="E128" s="38"/>
      <c r="F128" s="86"/>
      <c r="G128" s="86"/>
      <c r="H128" s="86"/>
      <c r="I128" s="86"/>
    </row>
    <row r="129" spans="1:9" s="13" customFormat="1" ht="11.25" customHeight="1">
      <c r="A129" s="37"/>
      <c r="B129" s="44">
        <v>1.08</v>
      </c>
      <c r="C129" s="40" t="s">
        <v>13</v>
      </c>
      <c r="D129" s="40"/>
      <c r="E129" s="38"/>
      <c r="F129" s="86"/>
      <c r="G129" s="86"/>
      <c r="H129" s="86">
        <f>SUM(G130:G138)</f>
        <v>2900000</v>
      </c>
      <c r="I129" s="86"/>
    </row>
    <row r="130" spans="1:9" s="13" customFormat="1" ht="11.25" customHeight="1">
      <c r="A130" s="37"/>
      <c r="B130" s="38"/>
      <c r="C130" s="38"/>
      <c r="D130" s="38"/>
      <c r="E130" s="38"/>
      <c r="F130" s="86"/>
      <c r="G130" s="86"/>
      <c r="H130" s="86"/>
      <c r="I130" s="86"/>
    </row>
    <row r="131" spans="1:9" s="13" customFormat="1" ht="11.25" customHeight="1">
      <c r="A131" s="37"/>
      <c r="B131" s="38"/>
      <c r="C131" s="40" t="s">
        <v>14</v>
      </c>
      <c r="D131" s="40"/>
      <c r="E131" s="38" t="s">
        <v>15</v>
      </c>
      <c r="F131" s="86"/>
      <c r="G131" s="86">
        <f>+F132</f>
        <v>0</v>
      </c>
      <c r="H131" s="86"/>
      <c r="I131" s="86"/>
    </row>
    <row r="132" spans="1:9" s="13" customFormat="1" ht="11.25" customHeight="1">
      <c r="A132" s="37"/>
      <c r="B132" s="38"/>
      <c r="C132" s="38" t="s">
        <v>14</v>
      </c>
      <c r="D132" s="41">
        <v>1</v>
      </c>
      <c r="E132" s="38" t="s">
        <v>184</v>
      </c>
      <c r="F132" s="86">
        <v>0</v>
      </c>
      <c r="G132" s="86"/>
      <c r="H132" s="86"/>
      <c r="I132" s="86"/>
    </row>
    <row r="133" spans="1:9" s="13" customFormat="1" ht="11.25" customHeight="1">
      <c r="A133" s="37"/>
      <c r="B133" s="38"/>
      <c r="C133" s="40" t="s">
        <v>250</v>
      </c>
      <c r="D133" s="40"/>
      <c r="E133" s="38" t="s">
        <v>251</v>
      </c>
      <c r="F133" s="86"/>
      <c r="G133" s="88">
        <v>0</v>
      </c>
      <c r="H133" s="86"/>
      <c r="I133" s="86"/>
    </row>
    <row r="134" spans="1:9" s="13" customFormat="1" ht="11.25" customHeight="1">
      <c r="A134" s="37"/>
      <c r="B134" s="38"/>
      <c r="C134" s="40" t="s">
        <v>16</v>
      </c>
      <c r="D134" s="40"/>
      <c r="E134" s="38" t="s">
        <v>17</v>
      </c>
      <c r="F134" s="86"/>
      <c r="G134" s="86">
        <v>2500000</v>
      </c>
      <c r="H134" s="86"/>
      <c r="I134" s="86"/>
    </row>
    <row r="135" spans="1:9" s="13" customFormat="1" ht="11.25" customHeight="1">
      <c r="A135" s="37"/>
      <c r="B135" s="38"/>
      <c r="C135" s="40" t="s">
        <v>229</v>
      </c>
      <c r="D135" s="40"/>
      <c r="E135" s="38" t="s">
        <v>230</v>
      </c>
      <c r="F135" s="86"/>
      <c r="G135" s="86">
        <v>200000</v>
      </c>
      <c r="H135" s="86"/>
      <c r="I135" s="86"/>
    </row>
    <row r="136" spans="1:9" s="13" customFormat="1" ht="11.25" customHeight="1">
      <c r="A136" s="37"/>
      <c r="B136" s="38"/>
      <c r="C136" s="40" t="s">
        <v>18</v>
      </c>
      <c r="D136" s="40"/>
      <c r="E136" s="38" t="s">
        <v>19</v>
      </c>
      <c r="F136" s="86"/>
      <c r="G136" s="86">
        <v>0</v>
      </c>
      <c r="H136" s="86"/>
      <c r="I136" s="86"/>
    </row>
    <row r="137" spans="1:9" s="13" customFormat="1" ht="11.25" customHeight="1">
      <c r="A137" s="37"/>
      <c r="B137" s="38"/>
      <c r="C137" s="40" t="s">
        <v>20</v>
      </c>
      <c r="D137" s="40"/>
      <c r="E137" s="38" t="s">
        <v>21</v>
      </c>
      <c r="F137" s="86"/>
      <c r="G137" s="86">
        <v>0</v>
      </c>
      <c r="H137" s="86"/>
      <c r="I137" s="86"/>
    </row>
    <row r="138" spans="1:9" s="13" customFormat="1" ht="11.25" customHeight="1">
      <c r="A138" s="37"/>
      <c r="B138" s="38"/>
      <c r="C138" s="40" t="s">
        <v>228</v>
      </c>
      <c r="D138" s="38"/>
      <c r="E138" s="38" t="s">
        <v>236</v>
      </c>
      <c r="F138" s="86"/>
      <c r="G138" s="86">
        <v>200000</v>
      </c>
      <c r="H138" s="86"/>
      <c r="I138" s="86"/>
    </row>
    <row r="139" spans="1:9" s="13" customFormat="1" ht="11.25" customHeight="1">
      <c r="A139" s="37"/>
      <c r="B139" s="38"/>
      <c r="C139" s="40"/>
      <c r="D139" s="38"/>
      <c r="E139" s="38"/>
      <c r="F139" s="86"/>
      <c r="G139" s="86"/>
      <c r="H139" s="86"/>
      <c r="I139" s="86"/>
    </row>
    <row r="140" spans="1:9" s="13" customFormat="1" ht="11.25" customHeight="1">
      <c r="A140" s="37"/>
      <c r="B140" s="39">
        <v>1.0900000000000001</v>
      </c>
      <c r="C140" s="40" t="s">
        <v>259</v>
      </c>
      <c r="D140" s="38"/>
      <c r="E140" s="38"/>
      <c r="F140" s="86"/>
      <c r="G140" s="86"/>
      <c r="H140" s="86">
        <f>+G141</f>
        <v>80000</v>
      </c>
      <c r="I140" s="86"/>
    </row>
    <row r="141" spans="1:9" s="13" customFormat="1" ht="11.25" customHeight="1">
      <c r="A141" s="37"/>
      <c r="B141" s="38"/>
      <c r="C141" s="40" t="s">
        <v>258</v>
      </c>
      <c r="D141" s="38"/>
      <c r="E141" s="38" t="s">
        <v>260</v>
      </c>
      <c r="F141" s="86"/>
      <c r="G141" s="86">
        <v>80000</v>
      </c>
      <c r="H141" s="86"/>
      <c r="I141" s="86"/>
    </row>
    <row r="142" spans="1:9" s="13" customFormat="1" ht="11.25" customHeight="1">
      <c r="A142" s="37"/>
      <c r="B142" s="38"/>
      <c r="C142" s="40"/>
      <c r="D142" s="38"/>
      <c r="E142" s="38"/>
      <c r="F142" s="86"/>
      <c r="G142" s="86"/>
      <c r="H142" s="86"/>
      <c r="I142" s="86"/>
    </row>
    <row r="143" spans="1:9" s="13" customFormat="1" ht="11.25" customHeight="1">
      <c r="A143" s="37"/>
      <c r="B143" s="44">
        <v>1.99</v>
      </c>
      <c r="C143" s="40" t="s">
        <v>22</v>
      </c>
      <c r="D143" s="40"/>
      <c r="E143" s="38"/>
      <c r="F143" s="86"/>
      <c r="G143" s="86"/>
      <c r="H143" s="86">
        <f>+G145</f>
        <v>100000</v>
      </c>
      <c r="I143" s="86"/>
    </row>
    <row r="144" spans="1:9" s="13" customFormat="1" ht="11.25" customHeight="1">
      <c r="A144" s="37"/>
      <c r="B144" s="38"/>
      <c r="C144" s="38"/>
      <c r="D144" s="38"/>
      <c r="E144" s="38"/>
      <c r="F144" s="86"/>
      <c r="G144" s="86"/>
      <c r="H144" s="86"/>
      <c r="I144" s="86"/>
    </row>
    <row r="145" spans="1:10" s="13" customFormat="1" ht="11.25" customHeight="1">
      <c r="A145" s="37"/>
      <c r="B145" s="38"/>
      <c r="C145" s="40" t="s">
        <v>23</v>
      </c>
      <c r="D145" s="40"/>
      <c r="E145" s="38" t="s">
        <v>24</v>
      </c>
      <c r="F145" s="86"/>
      <c r="G145" s="86">
        <v>100000</v>
      </c>
      <c r="H145" s="86"/>
      <c r="I145" s="86"/>
    </row>
    <row r="146" spans="1:10" s="13" customFormat="1" ht="11.25" customHeight="1">
      <c r="A146" s="37"/>
      <c r="B146" s="38"/>
      <c r="C146" s="38"/>
      <c r="D146" s="38"/>
      <c r="E146" s="38"/>
      <c r="F146" s="86"/>
      <c r="G146" s="86"/>
      <c r="H146" s="86"/>
      <c r="I146" s="86"/>
    </row>
    <row r="147" spans="1:10" s="13" customFormat="1" ht="15.75" customHeight="1">
      <c r="A147" s="33">
        <v>2</v>
      </c>
      <c r="B147" s="34" t="s">
        <v>25</v>
      </c>
      <c r="C147" s="34"/>
      <c r="D147" s="34"/>
      <c r="E147" s="35"/>
      <c r="F147" s="36"/>
      <c r="G147" s="36"/>
      <c r="H147" s="36"/>
      <c r="I147" s="87">
        <f>+H149+H155+H159+H168+H173</f>
        <v>13625000</v>
      </c>
      <c r="J147" s="25"/>
    </row>
    <row r="148" spans="1:10" s="13" customFormat="1" ht="11.25" customHeight="1">
      <c r="A148" s="37"/>
      <c r="B148" s="38"/>
      <c r="C148" s="38"/>
      <c r="D148" s="38"/>
      <c r="E148" s="38"/>
      <c r="F148" s="86"/>
      <c r="G148" s="86"/>
      <c r="H148" s="86"/>
      <c r="I148" s="86"/>
      <c r="J148" s="25"/>
    </row>
    <row r="149" spans="1:10" s="13" customFormat="1" ht="11.25" customHeight="1">
      <c r="A149" s="37"/>
      <c r="B149" s="44" t="s">
        <v>26</v>
      </c>
      <c r="C149" s="40" t="s">
        <v>27</v>
      </c>
      <c r="D149" s="40"/>
      <c r="E149" s="38"/>
      <c r="F149" s="86"/>
      <c r="G149" s="86"/>
      <c r="H149" s="86">
        <f>+G151+G152+G153</f>
        <v>1450000</v>
      </c>
      <c r="I149" s="86"/>
    </row>
    <row r="150" spans="1:10" s="13" customFormat="1" ht="11.25" customHeight="1">
      <c r="A150" s="37"/>
      <c r="B150" s="38"/>
      <c r="C150" s="38"/>
      <c r="D150" s="38"/>
      <c r="E150" s="38"/>
      <c r="F150" s="86"/>
      <c r="G150" s="86"/>
      <c r="H150" s="86"/>
      <c r="I150" s="86"/>
    </row>
    <row r="151" spans="1:10" s="13" customFormat="1" ht="11.25" customHeight="1">
      <c r="A151" s="37"/>
      <c r="B151" s="38"/>
      <c r="C151" s="40" t="s">
        <v>28</v>
      </c>
      <c r="D151" s="40"/>
      <c r="E151" s="38" t="s">
        <v>29</v>
      </c>
      <c r="F151" s="86"/>
      <c r="G151" s="86">
        <v>800000</v>
      </c>
      <c r="H151" s="86"/>
      <c r="I151" s="86"/>
    </row>
    <row r="152" spans="1:10" s="13" customFormat="1" ht="11.25" customHeight="1">
      <c r="A152" s="37"/>
      <c r="B152" s="38"/>
      <c r="C152" s="40" t="s">
        <v>30</v>
      </c>
      <c r="D152" s="40"/>
      <c r="E152" s="38" t="s">
        <v>31</v>
      </c>
      <c r="F152" s="86"/>
      <c r="G152" s="86">
        <v>0</v>
      </c>
      <c r="H152" s="86"/>
      <c r="I152" s="86"/>
    </row>
    <row r="153" spans="1:10" s="13" customFormat="1" ht="11.25" customHeight="1">
      <c r="A153" s="37"/>
      <c r="B153" s="38"/>
      <c r="C153" s="40" t="s">
        <v>32</v>
      </c>
      <c r="D153" s="40"/>
      <c r="E153" s="38" t="s">
        <v>33</v>
      </c>
      <c r="F153" s="86"/>
      <c r="G153" s="86">
        <v>650000</v>
      </c>
      <c r="H153" s="86"/>
      <c r="I153" s="86"/>
    </row>
    <row r="154" spans="1:10" s="13" customFormat="1" ht="11.25" customHeight="1">
      <c r="A154" s="37"/>
      <c r="B154" s="38"/>
      <c r="C154" s="38"/>
      <c r="D154" s="38"/>
      <c r="E154" s="38"/>
      <c r="F154" s="86"/>
      <c r="G154" s="86"/>
      <c r="H154" s="86"/>
      <c r="I154" s="86"/>
    </row>
    <row r="155" spans="1:10" s="13" customFormat="1" ht="11.25" customHeight="1">
      <c r="A155" s="37"/>
      <c r="B155" s="44">
        <v>2.02</v>
      </c>
      <c r="C155" s="40" t="s">
        <v>34</v>
      </c>
      <c r="D155" s="40"/>
      <c r="E155" s="38"/>
      <c r="F155" s="86"/>
      <c r="G155" s="86"/>
      <c r="H155" s="86">
        <f>+G157</f>
        <v>0</v>
      </c>
      <c r="I155" s="86"/>
    </row>
    <row r="156" spans="1:10" s="13" customFormat="1" ht="11.25" customHeight="1">
      <c r="A156" s="37"/>
      <c r="B156" s="38"/>
      <c r="C156" s="38"/>
      <c r="D156" s="38"/>
      <c r="E156" s="38"/>
      <c r="F156" s="86"/>
      <c r="G156" s="86"/>
      <c r="H156" s="86"/>
      <c r="I156" s="86"/>
    </row>
    <row r="157" spans="1:10" s="13" customFormat="1" ht="11.25" customHeight="1">
      <c r="A157" s="37"/>
      <c r="B157" s="38"/>
      <c r="C157" s="40" t="s">
        <v>35</v>
      </c>
      <c r="D157" s="40"/>
      <c r="E157" s="38" t="s">
        <v>36</v>
      </c>
      <c r="F157" s="86"/>
      <c r="G157" s="86">
        <v>0</v>
      </c>
      <c r="H157" s="86"/>
      <c r="I157" s="86"/>
    </row>
    <row r="158" spans="1:10" s="13" customFormat="1" ht="11.25" customHeight="1">
      <c r="A158" s="37"/>
      <c r="B158" s="38"/>
      <c r="C158" s="38"/>
      <c r="D158" s="38"/>
      <c r="E158" s="38"/>
      <c r="F158" s="86"/>
      <c r="G158" s="86"/>
      <c r="H158" s="86"/>
      <c r="I158" s="86"/>
    </row>
    <row r="159" spans="1:10" s="13" customFormat="1" ht="11.25" customHeight="1">
      <c r="A159" s="37"/>
      <c r="B159" s="44">
        <v>2.0299999999999998</v>
      </c>
      <c r="C159" s="40" t="s">
        <v>37</v>
      </c>
      <c r="D159" s="40"/>
      <c r="E159" s="38"/>
      <c r="F159" s="86"/>
      <c r="G159" s="86"/>
      <c r="H159" s="86">
        <f>SUM(G161:G166)</f>
        <v>0</v>
      </c>
      <c r="I159" s="86"/>
    </row>
    <row r="160" spans="1:10" s="13" customFormat="1" ht="11.25" customHeight="1">
      <c r="A160" s="37"/>
      <c r="B160" s="38"/>
      <c r="C160" s="38"/>
      <c r="D160" s="38"/>
      <c r="E160" s="38"/>
      <c r="F160" s="86"/>
      <c r="G160" s="86"/>
      <c r="H160" s="86"/>
      <c r="I160" s="86"/>
    </row>
    <row r="161" spans="1:9" s="13" customFormat="1" ht="11.25" customHeight="1">
      <c r="A161" s="37"/>
      <c r="B161" s="38"/>
      <c r="C161" s="40" t="s">
        <v>38</v>
      </c>
      <c r="D161" s="40"/>
      <c r="E161" s="38" t="s">
        <v>39</v>
      </c>
      <c r="F161" s="86"/>
      <c r="G161" s="86">
        <v>0</v>
      </c>
      <c r="H161" s="86"/>
      <c r="I161" s="86"/>
    </row>
    <row r="162" spans="1:9" s="13" customFormat="1" ht="11.25" customHeight="1">
      <c r="A162" s="37"/>
      <c r="B162" s="38"/>
      <c r="C162" s="40" t="s">
        <v>40</v>
      </c>
      <c r="D162" s="40"/>
      <c r="E162" s="38" t="s">
        <v>41</v>
      </c>
      <c r="F162" s="86"/>
      <c r="G162" s="86">
        <v>0</v>
      </c>
      <c r="H162" s="86"/>
      <c r="I162" s="86"/>
    </row>
    <row r="163" spans="1:9" s="13" customFormat="1" ht="11.25" customHeight="1">
      <c r="A163" s="37"/>
      <c r="B163" s="38"/>
      <c r="C163" s="40" t="s">
        <v>42</v>
      </c>
      <c r="D163" s="40"/>
      <c r="E163" s="38" t="s">
        <v>43</v>
      </c>
      <c r="F163" s="86"/>
      <c r="G163" s="86">
        <v>0</v>
      </c>
      <c r="H163" s="86"/>
      <c r="I163" s="86"/>
    </row>
    <row r="164" spans="1:9" s="13" customFormat="1" ht="11.25" customHeight="1">
      <c r="A164" s="37"/>
      <c r="B164" s="38"/>
      <c r="C164" s="40" t="s">
        <v>44</v>
      </c>
      <c r="D164" s="40"/>
      <c r="E164" s="38" t="s">
        <v>45</v>
      </c>
      <c r="F164" s="86"/>
      <c r="G164" s="86">
        <v>0</v>
      </c>
      <c r="H164" s="86"/>
      <c r="I164" s="86"/>
    </row>
    <row r="165" spans="1:9" s="13" customFormat="1" ht="11.25" customHeight="1">
      <c r="A165" s="37"/>
      <c r="B165" s="38"/>
      <c r="C165" s="40" t="s">
        <v>265</v>
      </c>
      <c r="D165" s="40"/>
      <c r="E165" s="38" t="s">
        <v>266</v>
      </c>
      <c r="F165" s="86"/>
      <c r="G165" s="86">
        <v>0</v>
      </c>
      <c r="H165" s="86"/>
      <c r="I165" s="86"/>
    </row>
    <row r="166" spans="1:9" s="13" customFormat="1" ht="11.25" customHeight="1">
      <c r="A166" s="37"/>
      <c r="B166" s="38"/>
      <c r="C166" s="40" t="s">
        <v>46</v>
      </c>
      <c r="D166" s="40"/>
      <c r="E166" s="38" t="s">
        <v>47</v>
      </c>
      <c r="F166" s="86"/>
      <c r="G166" s="86">
        <v>0</v>
      </c>
      <c r="H166" s="86"/>
      <c r="I166" s="86"/>
    </row>
    <row r="167" spans="1:9" s="13" customFormat="1" ht="11.25" customHeight="1">
      <c r="A167" s="37"/>
      <c r="B167" s="38"/>
      <c r="C167" s="38"/>
      <c r="D167" s="38"/>
      <c r="E167" s="38"/>
      <c r="F167" s="86"/>
      <c r="G167" s="86"/>
      <c r="H167" s="86"/>
      <c r="I167" s="86"/>
    </row>
    <row r="168" spans="1:9" s="13" customFormat="1" ht="11.25" customHeight="1">
      <c r="A168" s="37"/>
      <c r="B168" s="44">
        <v>2.04</v>
      </c>
      <c r="C168" s="40" t="s">
        <v>48</v>
      </c>
      <c r="D168" s="40"/>
      <c r="E168" s="38"/>
      <c r="F168" s="86"/>
      <c r="G168" s="86"/>
      <c r="H168" s="86">
        <f>SUM(G170:G171)</f>
        <v>750000</v>
      </c>
      <c r="I168" s="86"/>
    </row>
    <row r="169" spans="1:9" s="13" customFormat="1" ht="11.25" customHeight="1">
      <c r="A169" s="37"/>
      <c r="B169" s="38"/>
      <c r="C169" s="38"/>
      <c r="D169" s="38"/>
      <c r="E169" s="38"/>
      <c r="F169" s="86"/>
      <c r="G169" s="86"/>
      <c r="H169" s="86"/>
      <c r="I169" s="86"/>
    </row>
    <row r="170" spans="1:9" s="13" customFormat="1" ht="11.25" customHeight="1">
      <c r="A170" s="37"/>
      <c r="B170" s="38"/>
      <c r="C170" s="40" t="s">
        <v>49</v>
      </c>
      <c r="D170" s="40"/>
      <c r="E170" s="38" t="s">
        <v>50</v>
      </c>
      <c r="F170" s="86"/>
      <c r="G170" s="86">
        <v>100000</v>
      </c>
      <c r="H170" s="86"/>
      <c r="I170" s="86"/>
    </row>
    <row r="171" spans="1:9" s="13" customFormat="1" ht="11.25" customHeight="1">
      <c r="A171" s="37"/>
      <c r="B171" s="38"/>
      <c r="C171" s="40" t="s">
        <v>51</v>
      </c>
      <c r="D171" s="40"/>
      <c r="E171" s="38" t="s">
        <v>52</v>
      </c>
      <c r="F171" s="86"/>
      <c r="G171" s="86">
        <v>650000</v>
      </c>
      <c r="H171" s="86"/>
      <c r="I171" s="86"/>
    </row>
    <row r="172" spans="1:9" s="13" customFormat="1" ht="11.25" customHeight="1">
      <c r="A172" s="37"/>
      <c r="B172" s="38"/>
      <c r="C172" s="38"/>
      <c r="D172" s="38"/>
      <c r="E172" s="38"/>
      <c r="F172" s="86"/>
      <c r="G172" s="86"/>
      <c r="H172" s="86"/>
      <c r="I172" s="86"/>
    </row>
    <row r="173" spans="1:9" s="13" customFormat="1" ht="11.25" customHeight="1">
      <c r="A173" s="37"/>
      <c r="B173" s="44">
        <v>2.99</v>
      </c>
      <c r="C173" s="40" t="s">
        <v>53</v>
      </c>
      <c r="D173" s="40"/>
      <c r="E173" s="38"/>
      <c r="F173" s="86"/>
      <c r="G173" s="86"/>
      <c r="H173" s="86">
        <f>SUM(G175:G182)</f>
        <v>11425000</v>
      </c>
      <c r="I173" s="86"/>
    </row>
    <row r="174" spans="1:9" s="13" customFormat="1" ht="11.25" customHeight="1">
      <c r="A174" s="37"/>
      <c r="B174" s="38"/>
      <c r="C174" s="38"/>
      <c r="D174" s="38"/>
      <c r="E174" s="38"/>
      <c r="F174" s="86"/>
      <c r="G174" s="86"/>
      <c r="H174" s="86"/>
      <c r="I174" s="86"/>
    </row>
    <row r="175" spans="1:9" s="13" customFormat="1" ht="11.25" customHeight="1">
      <c r="A175" s="37"/>
      <c r="B175" s="38"/>
      <c r="C175" s="40" t="s">
        <v>54</v>
      </c>
      <c r="D175" s="40"/>
      <c r="E175" s="38" t="s">
        <v>55</v>
      </c>
      <c r="F175" s="86"/>
      <c r="G175" s="86">
        <v>650000</v>
      </c>
      <c r="H175" s="86"/>
      <c r="I175" s="86"/>
    </row>
    <row r="176" spans="1:9" s="13" customFormat="1" ht="11.25" customHeight="1">
      <c r="A176" s="37"/>
      <c r="B176" s="38"/>
      <c r="C176" s="40" t="s">
        <v>261</v>
      </c>
      <c r="D176" s="40"/>
      <c r="E176" s="38" t="s">
        <v>262</v>
      </c>
      <c r="F176" s="86"/>
      <c r="G176" s="86">
        <v>0</v>
      </c>
      <c r="H176" s="86"/>
      <c r="I176" s="86"/>
    </row>
    <row r="177" spans="1:10" s="13" customFormat="1" ht="11.25" customHeight="1">
      <c r="A177" s="37"/>
      <c r="B177" s="38"/>
      <c r="C177" s="40" t="s">
        <v>56</v>
      </c>
      <c r="D177" s="40"/>
      <c r="E177" s="38" t="s">
        <v>57</v>
      </c>
      <c r="F177" s="86"/>
      <c r="G177" s="86">
        <v>2110000</v>
      </c>
      <c r="H177" s="86"/>
      <c r="I177" s="86"/>
    </row>
    <row r="178" spans="1:10" s="13" customFormat="1" ht="11.25" customHeight="1">
      <c r="A178" s="37"/>
      <c r="B178" s="38"/>
      <c r="C178" s="40" t="s">
        <v>61</v>
      </c>
      <c r="D178" s="40"/>
      <c r="E178" s="38" t="s">
        <v>62</v>
      </c>
      <c r="F178" s="86"/>
      <c r="G178" s="86">
        <v>600000</v>
      </c>
      <c r="H178" s="86"/>
      <c r="I178" s="86"/>
    </row>
    <row r="179" spans="1:10" s="13" customFormat="1" ht="11.25" customHeight="1">
      <c r="A179" s="37"/>
      <c r="B179" s="38"/>
      <c r="C179" s="40" t="s">
        <v>63</v>
      </c>
      <c r="D179" s="40"/>
      <c r="E179" s="38" t="s">
        <v>64</v>
      </c>
      <c r="F179" s="86"/>
      <c r="G179" s="86">
        <v>7365000</v>
      </c>
      <c r="H179" s="86"/>
      <c r="I179" s="86"/>
    </row>
    <row r="180" spans="1:10" s="13" customFormat="1" ht="11.25" customHeight="1">
      <c r="A180" s="37"/>
      <c r="B180" s="38"/>
      <c r="C180" s="40" t="s">
        <v>239</v>
      </c>
      <c r="D180" s="40"/>
      <c r="E180" s="38" t="s">
        <v>240</v>
      </c>
      <c r="F180" s="86"/>
      <c r="G180" s="86">
        <v>400000</v>
      </c>
      <c r="H180" s="86"/>
      <c r="I180" s="86"/>
    </row>
    <row r="181" spans="1:10" s="13" customFormat="1" ht="11.25" customHeight="1">
      <c r="A181" s="37"/>
      <c r="B181" s="38"/>
      <c r="C181" s="40" t="s">
        <v>65</v>
      </c>
      <c r="D181" s="40"/>
      <c r="E181" s="38" t="s">
        <v>66</v>
      </c>
      <c r="F181" s="86"/>
      <c r="G181" s="86">
        <v>100000</v>
      </c>
      <c r="H181" s="86"/>
      <c r="I181" s="86"/>
    </row>
    <row r="182" spans="1:10" s="13" customFormat="1" ht="11.25" customHeight="1">
      <c r="A182" s="37"/>
      <c r="B182" s="38"/>
      <c r="C182" s="40" t="s">
        <v>67</v>
      </c>
      <c r="D182" s="40"/>
      <c r="E182" s="38" t="s">
        <v>68</v>
      </c>
      <c r="F182" s="86"/>
      <c r="G182" s="86">
        <v>200000</v>
      </c>
      <c r="H182" s="86"/>
      <c r="I182" s="86"/>
    </row>
    <row r="183" spans="1:10" s="13" customFormat="1" ht="11.25" customHeight="1">
      <c r="A183" s="37"/>
      <c r="B183" s="40"/>
      <c r="C183" s="40"/>
      <c r="D183" s="40"/>
      <c r="E183" s="38"/>
      <c r="F183" s="86"/>
      <c r="G183" s="86"/>
      <c r="H183" s="86"/>
      <c r="I183" s="86"/>
    </row>
    <row r="184" spans="1:10" s="13" customFormat="1" ht="15.75" customHeight="1">
      <c r="A184" s="33">
        <v>5</v>
      </c>
      <c r="B184" s="34" t="s">
        <v>69</v>
      </c>
      <c r="C184" s="35"/>
      <c r="D184" s="35"/>
      <c r="E184" s="35"/>
      <c r="F184" s="36"/>
      <c r="G184" s="36"/>
      <c r="H184" s="36"/>
      <c r="I184" s="87">
        <f>+H186+H198</f>
        <v>277358468.44</v>
      </c>
      <c r="J184" s="25"/>
    </row>
    <row r="185" spans="1:10" s="13" customFormat="1" ht="11.25" customHeight="1">
      <c r="A185" s="37"/>
      <c r="B185" s="38"/>
      <c r="C185" s="44"/>
      <c r="D185" s="44"/>
      <c r="E185" s="38"/>
      <c r="F185" s="86"/>
      <c r="G185" s="86"/>
      <c r="H185" s="86"/>
      <c r="I185" s="86"/>
    </row>
    <row r="186" spans="1:10" s="13" customFormat="1" ht="11.25" customHeight="1">
      <c r="A186" s="37"/>
      <c r="B186" s="44">
        <v>5.01</v>
      </c>
      <c r="C186" s="40" t="s">
        <v>70</v>
      </c>
      <c r="D186" s="40"/>
      <c r="E186" s="38"/>
      <c r="F186" s="86"/>
      <c r="G186" s="86"/>
      <c r="H186" s="86">
        <f>SUM(G188:G196)</f>
        <v>0</v>
      </c>
      <c r="I186" s="86"/>
    </row>
    <row r="187" spans="1:10" s="13" customFormat="1" ht="11.25" customHeight="1">
      <c r="A187" s="37"/>
      <c r="B187" s="38"/>
      <c r="C187" s="40"/>
      <c r="D187" s="40"/>
      <c r="E187" s="38"/>
      <c r="F187" s="88"/>
      <c r="G187" s="88"/>
      <c r="H187" s="86"/>
      <c r="I187" s="86"/>
    </row>
    <row r="188" spans="1:10" s="13" customFormat="1" ht="11.25" customHeight="1">
      <c r="A188" s="37"/>
      <c r="B188" s="38"/>
      <c r="C188" s="40" t="s">
        <v>71</v>
      </c>
      <c r="D188" s="40"/>
      <c r="E188" s="38" t="s">
        <v>72</v>
      </c>
      <c r="F188" s="88"/>
      <c r="G188" s="88">
        <v>0</v>
      </c>
      <c r="H188" s="86"/>
      <c r="I188" s="86"/>
    </row>
    <row r="189" spans="1:10" s="13" customFormat="1" ht="11.25" customHeight="1">
      <c r="A189" s="37"/>
      <c r="B189" s="38"/>
      <c r="C189" s="40" t="s">
        <v>225</v>
      </c>
      <c r="D189" s="40"/>
      <c r="E189" s="38" t="s">
        <v>233</v>
      </c>
      <c r="F189" s="88"/>
      <c r="G189" s="88">
        <v>0</v>
      </c>
      <c r="H189" s="86"/>
      <c r="I189" s="86"/>
    </row>
    <row r="190" spans="1:10" s="13" customFormat="1" ht="11.25" customHeight="1">
      <c r="A190" s="37"/>
      <c r="B190" s="38"/>
      <c r="C190" s="40" t="s">
        <v>73</v>
      </c>
      <c r="D190" s="40"/>
      <c r="E190" s="38" t="s">
        <v>74</v>
      </c>
      <c r="F190" s="88"/>
      <c r="G190" s="88">
        <v>0</v>
      </c>
      <c r="H190" s="86"/>
      <c r="I190" s="86"/>
    </row>
    <row r="191" spans="1:10" s="13" customFormat="1" ht="11.25" customHeight="1">
      <c r="A191" s="37"/>
      <c r="B191" s="38"/>
      <c r="C191" s="40" t="s">
        <v>75</v>
      </c>
      <c r="D191" s="40"/>
      <c r="E191" s="38" t="s">
        <v>76</v>
      </c>
      <c r="F191" s="88"/>
      <c r="G191" s="88">
        <f>+F192+F193</f>
        <v>0</v>
      </c>
      <c r="H191" s="86"/>
      <c r="I191" s="86"/>
    </row>
    <row r="192" spans="1:10" s="13" customFormat="1" ht="11.25" customHeight="1">
      <c r="A192" s="37"/>
      <c r="B192" s="38"/>
      <c r="C192" s="38" t="s">
        <v>75</v>
      </c>
      <c r="D192" s="41">
        <v>1</v>
      </c>
      <c r="E192" s="38" t="s">
        <v>77</v>
      </c>
      <c r="F192" s="88">
        <v>0</v>
      </c>
      <c r="G192" s="88"/>
      <c r="H192" s="86"/>
      <c r="I192" s="86"/>
    </row>
    <row r="193" spans="1:9" s="13" customFormat="1" ht="11.25" customHeight="1">
      <c r="A193" s="37"/>
      <c r="B193" s="38"/>
      <c r="C193" s="38" t="s">
        <v>75</v>
      </c>
      <c r="D193" s="41">
        <v>2</v>
      </c>
      <c r="E193" s="38" t="s">
        <v>78</v>
      </c>
      <c r="F193" s="88">
        <v>0</v>
      </c>
      <c r="G193" s="88"/>
      <c r="H193" s="86"/>
      <c r="I193" s="86"/>
    </row>
    <row r="194" spans="1:9" s="13" customFormat="1" ht="11.25" customHeight="1">
      <c r="A194" s="37"/>
      <c r="B194" s="38"/>
      <c r="C194" s="40" t="s">
        <v>79</v>
      </c>
      <c r="D194" s="40"/>
      <c r="E194" s="38" t="s">
        <v>80</v>
      </c>
      <c r="F194" s="88"/>
      <c r="G194" s="88">
        <v>0</v>
      </c>
      <c r="H194" s="86"/>
      <c r="I194" s="86"/>
    </row>
    <row r="195" spans="1:9" s="13" customFormat="1" ht="11.25" customHeight="1">
      <c r="A195" s="37"/>
      <c r="B195" s="38"/>
      <c r="C195" s="40" t="s">
        <v>81</v>
      </c>
      <c r="D195" s="40"/>
      <c r="E195" s="38" t="s">
        <v>82</v>
      </c>
      <c r="F195" s="88"/>
      <c r="G195" s="88">
        <v>0</v>
      </c>
      <c r="H195" s="86"/>
      <c r="I195" s="86"/>
    </row>
    <row r="196" spans="1:9" s="13" customFormat="1" ht="11.25" customHeight="1">
      <c r="A196" s="37"/>
      <c r="B196" s="38"/>
      <c r="C196" s="40" t="s">
        <v>83</v>
      </c>
      <c r="D196" s="40"/>
      <c r="E196" s="38" t="s">
        <v>84</v>
      </c>
      <c r="F196" s="88"/>
      <c r="G196" s="88">
        <v>0</v>
      </c>
      <c r="H196" s="86"/>
      <c r="I196" s="86"/>
    </row>
    <row r="197" spans="1:9" s="13" customFormat="1" ht="11.25" customHeight="1">
      <c r="A197" s="37"/>
      <c r="B197" s="38"/>
      <c r="C197" s="40"/>
      <c r="D197" s="40"/>
      <c r="E197" s="38"/>
      <c r="F197" s="86"/>
      <c r="G197" s="86"/>
      <c r="H197" s="86"/>
      <c r="I197" s="86"/>
    </row>
    <row r="198" spans="1:9" s="13" customFormat="1" ht="11.25" customHeight="1">
      <c r="A198" s="37"/>
      <c r="B198" s="44">
        <v>5.99</v>
      </c>
      <c r="C198" s="40" t="s">
        <v>269</v>
      </c>
      <c r="D198" s="40"/>
      <c r="E198" s="38"/>
      <c r="F198" s="86"/>
      <c r="G198" s="86"/>
      <c r="H198" s="86">
        <f>+G200</f>
        <v>277358468.44</v>
      </c>
      <c r="I198" s="86"/>
    </row>
    <row r="199" spans="1:9" s="13" customFormat="1" ht="11.25" customHeight="1">
      <c r="A199" s="37"/>
      <c r="B199" s="38"/>
      <c r="C199" s="40"/>
      <c r="D199" s="40"/>
      <c r="E199" s="38"/>
      <c r="F199" s="86"/>
      <c r="G199" s="86"/>
      <c r="H199" s="86"/>
      <c r="I199" s="86"/>
    </row>
    <row r="200" spans="1:9" s="13" customFormat="1" ht="11.25" customHeight="1">
      <c r="A200" s="37"/>
      <c r="B200" s="38"/>
      <c r="C200" s="40" t="s">
        <v>270</v>
      </c>
      <c r="D200" s="40"/>
      <c r="E200" s="38" t="s">
        <v>271</v>
      </c>
      <c r="F200" s="86"/>
      <c r="G200" s="86">
        <f>+F201</f>
        <v>277358468.44</v>
      </c>
      <c r="H200" s="86"/>
      <c r="I200" s="86"/>
    </row>
    <row r="201" spans="1:9" s="13" customFormat="1" ht="11.25" customHeight="1">
      <c r="A201" s="37"/>
      <c r="B201" s="38"/>
      <c r="C201" s="38" t="s">
        <v>270</v>
      </c>
      <c r="D201" s="41">
        <v>1</v>
      </c>
      <c r="E201" s="38" t="s">
        <v>78</v>
      </c>
      <c r="F201" s="86">
        <v>277358468.44</v>
      </c>
      <c r="G201" s="86"/>
      <c r="H201" s="86"/>
      <c r="I201" s="86"/>
    </row>
    <row r="202" spans="1:9" s="13" customFormat="1" ht="11.25" customHeight="1">
      <c r="A202" s="37"/>
      <c r="B202" s="38"/>
      <c r="C202" s="38"/>
      <c r="D202" s="38"/>
      <c r="E202" s="38"/>
      <c r="F202" s="86"/>
      <c r="G202" s="86"/>
      <c r="H202" s="86"/>
      <c r="I202" s="86"/>
    </row>
    <row r="203" spans="1:9" s="13" customFormat="1" ht="15.75" customHeight="1">
      <c r="A203" s="33">
        <v>6</v>
      </c>
      <c r="B203" s="34" t="s">
        <v>85</v>
      </c>
      <c r="C203" s="34"/>
      <c r="D203" s="34"/>
      <c r="E203" s="35"/>
      <c r="F203" s="36"/>
      <c r="G203" s="36"/>
      <c r="H203" s="36"/>
      <c r="I203" s="87">
        <f>+H205+H212+H221+H218</f>
        <v>116786346</v>
      </c>
    </row>
    <row r="204" spans="1:9" s="13" customFormat="1" ht="11.25" customHeight="1">
      <c r="A204" s="37"/>
      <c r="B204" s="38"/>
      <c r="C204" s="38"/>
      <c r="D204" s="38"/>
      <c r="E204" s="38"/>
      <c r="F204" s="86"/>
      <c r="G204" s="86"/>
      <c r="H204" s="86"/>
      <c r="I204" s="86"/>
    </row>
    <row r="205" spans="1:9" s="13" customFormat="1" ht="11.25" customHeight="1">
      <c r="A205" s="37"/>
      <c r="B205" s="44">
        <v>6.02</v>
      </c>
      <c r="C205" s="40" t="s">
        <v>86</v>
      </c>
      <c r="D205" s="40"/>
      <c r="E205" s="38"/>
      <c r="F205" s="86"/>
      <c r="G205" s="86"/>
      <c r="H205" s="86">
        <f>+G207+G209+G210</f>
        <v>4444346</v>
      </c>
      <c r="I205" s="86"/>
    </row>
    <row r="206" spans="1:9" s="13" customFormat="1" ht="11.25" customHeight="1">
      <c r="A206" s="37"/>
      <c r="B206" s="38"/>
      <c r="C206" s="38"/>
      <c r="D206" s="38"/>
      <c r="E206" s="38"/>
      <c r="F206" s="86"/>
      <c r="G206" s="86"/>
      <c r="H206" s="86"/>
      <c r="I206" s="86"/>
    </row>
    <row r="207" spans="1:9" s="13" customFormat="1" ht="11.25" customHeight="1">
      <c r="A207" s="37"/>
      <c r="B207" s="38"/>
      <c r="C207" s="40" t="s">
        <v>87</v>
      </c>
      <c r="D207" s="40"/>
      <c r="E207" s="38" t="s">
        <v>88</v>
      </c>
      <c r="F207" s="86"/>
      <c r="G207" s="86">
        <f>+F208</f>
        <v>0</v>
      </c>
      <c r="H207" s="86"/>
      <c r="I207" s="86"/>
    </row>
    <row r="208" spans="1:9" s="13" customFormat="1" ht="11.25" customHeight="1">
      <c r="A208" s="37"/>
      <c r="B208" s="38"/>
      <c r="C208" s="38" t="s">
        <v>87</v>
      </c>
      <c r="D208" s="41">
        <v>1</v>
      </c>
      <c r="E208" s="38" t="s">
        <v>89</v>
      </c>
      <c r="F208" s="86">
        <v>0</v>
      </c>
      <c r="G208" s="86"/>
      <c r="H208" s="86"/>
      <c r="I208" s="86"/>
    </row>
    <row r="209" spans="1:9" s="13" customFormat="1" ht="11.25" customHeight="1">
      <c r="A209" s="37"/>
      <c r="B209" s="38"/>
      <c r="C209" s="40" t="s">
        <v>273</v>
      </c>
      <c r="D209" s="40"/>
      <c r="E209" s="38" t="s">
        <v>274</v>
      </c>
      <c r="F209" s="86"/>
      <c r="G209" s="86">
        <v>3500000</v>
      </c>
      <c r="H209" s="86"/>
      <c r="I209" s="86"/>
    </row>
    <row r="210" spans="1:9" s="13" customFormat="1" ht="11.25" customHeight="1">
      <c r="A210" s="37"/>
      <c r="B210" s="38"/>
      <c r="C210" s="40" t="s">
        <v>294</v>
      </c>
      <c r="D210" s="40"/>
      <c r="E210" s="97" t="s">
        <v>293</v>
      </c>
      <c r="F210" s="86"/>
      <c r="G210" s="86">
        <v>944346</v>
      </c>
      <c r="H210" s="86"/>
      <c r="I210" s="86"/>
    </row>
    <row r="211" spans="1:9" ht="11.25" customHeight="1">
      <c r="A211" s="43"/>
      <c r="B211" s="38"/>
      <c r="C211" s="38"/>
      <c r="D211" s="38"/>
      <c r="E211" s="38"/>
      <c r="F211" s="86"/>
      <c r="G211" s="86"/>
      <c r="H211" s="86"/>
      <c r="I211" s="86"/>
    </row>
    <row r="212" spans="1:9" ht="11.25" customHeight="1">
      <c r="A212" s="37"/>
      <c r="B212" s="44">
        <v>6.03</v>
      </c>
      <c r="C212" s="40" t="s">
        <v>90</v>
      </c>
      <c r="D212" s="40"/>
      <c r="E212" s="38"/>
      <c r="F212" s="86"/>
      <c r="G212" s="86"/>
      <c r="H212" s="86">
        <f>+G214+G216</f>
        <v>50000000</v>
      </c>
      <c r="I212" s="86"/>
    </row>
    <row r="213" spans="1:9" ht="11.25" customHeight="1">
      <c r="A213" s="37"/>
      <c r="B213" s="38"/>
      <c r="C213" s="38"/>
      <c r="D213" s="38"/>
      <c r="E213" s="38"/>
      <c r="F213" s="86"/>
      <c r="G213" s="86"/>
      <c r="H213" s="86"/>
      <c r="I213" s="86"/>
    </row>
    <row r="214" spans="1:9" ht="11.25" customHeight="1">
      <c r="A214" s="37"/>
      <c r="B214" s="38"/>
      <c r="C214" s="40" t="s">
        <v>91</v>
      </c>
      <c r="D214" s="40"/>
      <c r="E214" s="38" t="s">
        <v>110</v>
      </c>
      <c r="F214" s="86"/>
      <c r="G214" s="86">
        <f>+F215</f>
        <v>22000000</v>
      </c>
      <c r="H214" s="86"/>
      <c r="I214" s="86"/>
    </row>
    <row r="215" spans="1:9" ht="11.25" customHeight="1">
      <c r="A215" s="37"/>
      <c r="B215" s="38"/>
      <c r="C215" s="38" t="s">
        <v>91</v>
      </c>
      <c r="D215" s="41">
        <v>4</v>
      </c>
      <c r="E215" s="38" t="s">
        <v>92</v>
      </c>
      <c r="F215" s="86">
        <v>22000000</v>
      </c>
      <c r="G215" s="86"/>
      <c r="H215" s="86"/>
      <c r="I215" s="86"/>
    </row>
    <row r="216" spans="1:9" ht="11.25" customHeight="1">
      <c r="A216" s="37"/>
      <c r="B216" s="38"/>
      <c r="C216" s="40" t="s">
        <v>93</v>
      </c>
      <c r="D216" s="40"/>
      <c r="E216" s="38" t="s">
        <v>94</v>
      </c>
      <c r="F216" s="86"/>
      <c r="G216" s="86">
        <v>28000000</v>
      </c>
      <c r="H216" s="86"/>
      <c r="I216" s="86"/>
    </row>
    <row r="217" spans="1:9" ht="11.25" customHeight="1">
      <c r="A217" s="37"/>
      <c r="B217" s="38"/>
      <c r="C217" s="40"/>
      <c r="D217" s="40"/>
      <c r="E217" s="38"/>
      <c r="F217" s="86"/>
      <c r="G217" s="86"/>
      <c r="H217" s="86"/>
      <c r="I217" s="86"/>
    </row>
    <row r="218" spans="1:9" ht="11.25" customHeight="1">
      <c r="A218" s="37"/>
      <c r="B218" s="40" t="s">
        <v>241</v>
      </c>
      <c r="C218" s="40" t="s">
        <v>243</v>
      </c>
      <c r="D218" s="40"/>
      <c r="E218" s="38"/>
      <c r="F218" s="86"/>
      <c r="G218" s="86"/>
      <c r="H218" s="86">
        <f>+G219</f>
        <v>35000000</v>
      </c>
      <c r="I218" s="86"/>
    </row>
    <row r="219" spans="1:9" ht="11.25" customHeight="1">
      <c r="A219" s="37"/>
      <c r="B219" s="38"/>
      <c r="C219" s="40" t="s">
        <v>244</v>
      </c>
      <c r="D219" s="40"/>
      <c r="E219" s="38" t="s">
        <v>245</v>
      </c>
      <c r="F219" s="86"/>
      <c r="G219" s="86">
        <v>35000000</v>
      </c>
      <c r="H219" s="86"/>
      <c r="I219" s="86"/>
    </row>
    <row r="220" spans="1:9" ht="11.25" customHeight="1">
      <c r="A220" s="37"/>
      <c r="B220" s="38"/>
      <c r="C220" s="38"/>
      <c r="D220" s="38"/>
      <c r="E220" s="38"/>
      <c r="F220" s="86"/>
      <c r="G220" s="86"/>
      <c r="H220" s="86"/>
      <c r="I220" s="86"/>
    </row>
    <row r="221" spans="1:9" ht="11.25" customHeight="1">
      <c r="A221" s="37"/>
      <c r="B221" s="44" t="s">
        <v>242</v>
      </c>
      <c r="C221" s="40" t="s">
        <v>95</v>
      </c>
      <c r="D221" s="40"/>
      <c r="E221" s="38"/>
      <c r="F221" s="86"/>
      <c r="G221" s="86"/>
      <c r="H221" s="86">
        <f>+G223</f>
        <v>27342000</v>
      </c>
      <c r="I221" s="86"/>
    </row>
    <row r="222" spans="1:9" ht="11.25" customHeight="1">
      <c r="A222" s="37"/>
      <c r="B222" s="38"/>
      <c r="C222" s="40"/>
      <c r="D222" s="40"/>
      <c r="E222" s="38"/>
      <c r="F222" s="86"/>
      <c r="G222" s="86"/>
      <c r="H222" s="86"/>
      <c r="I222" s="86"/>
    </row>
    <row r="223" spans="1:9" ht="11.25" customHeight="1">
      <c r="A223" s="37"/>
      <c r="B223" s="38"/>
      <c r="C223" s="40" t="s">
        <v>96</v>
      </c>
      <c r="D223" s="40"/>
      <c r="E223" s="38" t="s">
        <v>97</v>
      </c>
      <c r="F223" s="86"/>
      <c r="G223" s="86">
        <f>SUM(F224:F229)</f>
        <v>27342000</v>
      </c>
      <c r="H223" s="86"/>
      <c r="I223" s="86"/>
    </row>
    <row r="224" spans="1:9" ht="11.25" customHeight="1">
      <c r="A224" s="37"/>
      <c r="B224" s="38"/>
      <c r="C224" s="38" t="s">
        <v>96</v>
      </c>
      <c r="D224" s="41">
        <v>5</v>
      </c>
      <c r="E224" s="38" t="s">
        <v>99</v>
      </c>
      <c r="F224" s="86">
        <v>5512500</v>
      </c>
      <c r="G224" s="86"/>
      <c r="H224" s="86"/>
      <c r="I224" s="86"/>
    </row>
    <row r="225" spans="1:9" ht="11.25" customHeight="1">
      <c r="A225" s="37"/>
      <c r="B225" s="38"/>
      <c r="C225" s="38" t="s">
        <v>96</v>
      </c>
      <c r="D225" s="41">
        <v>6</v>
      </c>
      <c r="E225" s="38" t="s">
        <v>98</v>
      </c>
      <c r="F225" s="86">
        <v>6284250</v>
      </c>
      <c r="G225" s="86"/>
      <c r="H225" s="86"/>
      <c r="I225" s="86"/>
    </row>
    <row r="226" spans="1:9" ht="11.25" customHeight="1">
      <c r="A226" s="37"/>
      <c r="B226" s="38"/>
      <c r="C226" s="38" t="s">
        <v>96</v>
      </c>
      <c r="D226" s="41">
        <v>7</v>
      </c>
      <c r="E226" s="38" t="s">
        <v>295</v>
      </c>
      <c r="F226" s="86">
        <v>8820000</v>
      </c>
      <c r="G226" s="86"/>
      <c r="H226" s="86"/>
      <c r="I226" s="86"/>
    </row>
    <row r="227" spans="1:9" ht="11.25" customHeight="1">
      <c r="A227" s="37"/>
      <c r="B227" s="38"/>
      <c r="C227" s="38" t="s">
        <v>96</v>
      </c>
      <c r="D227" s="41">
        <v>8</v>
      </c>
      <c r="E227" s="38" t="s">
        <v>100</v>
      </c>
      <c r="F227" s="86">
        <v>5880000</v>
      </c>
      <c r="G227" s="86"/>
      <c r="H227" s="86"/>
      <c r="I227" s="86"/>
    </row>
    <row r="228" spans="1:9" ht="11.25" customHeight="1">
      <c r="A228" s="37"/>
      <c r="B228" s="38"/>
      <c r="C228" s="38" t="s">
        <v>96</v>
      </c>
      <c r="D228" s="41">
        <v>9</v>
      </c>
      <c r="E228" s="38" t="s">
        <v>296</v>
      </c>
      <c r="F228" s="86">
        <v>845250</v>
      </c>
      <c r="G228" s="86"/>
      <c r="H228" s="86"/>
      <c r="I228" s="86"/>
    </row>
    <row r="229" spans="1:9" ht="11.25" customHeight="1">
      <c r="A229" s="43"/>
      <c r="B229" s="38"/>
      <c r="C229" s="38"/>
      <c r="D229" s="38"/>
      <c r="E229" s="38"/>
      <c r="F229" s="86"/>
      <c r="G229" s="86"/>
      <c r="H229" s="86"/>
      <c r="I229" s="86"/>
    </row>
    <row r="230" spans="1:9" ht="18" customHeight="1">
      <c r="A230" s="30"/>
      <c r="B230" s="31"/>
      <c r="C230" s="31"/>
      <c r="D230" s="31"/>
      <c r="E230" s="32" t="s">
        <v>107</v>
      </c>
      <c r="F230" s="91"/>
      <c r="G230" s="91"/>
      <c r="H230" s="91"/>
      <c r="I230" s="92">
        <f>SUM(I7:I229)</f>
        <v>5724888152.329999</v>
      </c>
    </row>
    <row r="232" spans="1:9">
      <c r="I232" s="84"/>
    </row>
    <row r="234" spans="1:9">
      <c r="I234" s="85"/>
    </row>
  </sheetData>
  <mergeCells count="5">
    <mergeCell ref="C41:E41"/>
    <mergeCell ref="A7:D7"/>
    <mergeCell ref="A3:I3"/>
    <mergeCell ref="A4:I4"/>
    <mergeCell ref="A5:I5"/>
  </mergeCells>
  <phoneticPr fontId="0" type="noConversion"/>
  <printOptions horizontalCentered="1"/>
  <pageMargins left="0.31496062992125984" right="0.23622047244094491" top="0.35433070866141736" bottom="0.43307086614173229" header="0.19685039370078741" footer="0.19685039370078741"/>
  <pageSetup scale="75" firstPageNumber="51" orientation="portrait" useFirstPageNumber="1" r:id="rId1"/>
  <headerFooter>
    <oddFooter>&amp;R&amp;12&amp;P</oddFooter>
  </headerFooter>
  <ignoredErrors>
    <ignoredError sqref="B218:B22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59999389629810485"/>
    <pageSetUpPr fitToPage="1"/>
  </sheetPr>
  <dimension ref="B2:Z26"/>
  <sheetViews>
    <sheetView showGridLines="0" topLeftCell="A4" workbookViewId="0">
      <selection activeCell="J12" sqref="J12"/>
    </sheetView>
  </sheetViews>
  <sheetFormatPr baseColWidth="10" defaultRowHeight="12.5"/>
  <cols>
    <col min="1" max="1" width="1.26953125" customWidth="1"/>
    <col min="2" max="2" width="5.453125" customWidth="1"/>
    <col min="3" max="3" width="33.54296875" customWidth="1"/>
    <col min="4" max="11" width="12.7265625" customWidth="1"/>
    <col min="22" max="22" width="21.81640625" customWidth="1"/>
  </cols>
  <sheetData>
    <row r="2" spans="2:26" s="14" customFormat="1" ht="15.5"/>
    <row r="3" spans="2:26" s="14" customFormat="1" ht="15.5"/>
    <row r="4" spans="2:26" s="14" customFormat="1" ht="15.5"/>
    <row r="5" spans="2:26" s="14" customFormat="1" ht="18">
      <c r="B5" s="122" t="s">
        <v>279</v>
      </c>
      <c r="C5" s="122"/>
      <c r="D5" s="122"/>
      <c r="E5" s="122"/>
      <c r="F5" s="122"/>
      <c r="G5" s="122"/>
      <c r="H5" s="122"/>
      <c r="I5" s="122"/>
      <c r="J5" s="122"/>
      <c r="K5" s="122"/>
    </row>
    <row r="6" spans="2:26" s="14" customFormat="1" ht="15.5">
      <c r="B6" s="123" t="s">
        <v>281</v>
      </c>
      <c r="C6" s="123"/>
      <c r="D6" s="123"/>
      <c r="E6" s="123"/>
      <c r="F6" s="123"/>
      <c r="G6" s="123"/>
      <c r="H6" s="123"/>
      <c r="I6" s="123"/>
      <c r="J6" s="123"/>
      <c r="K6" s="123"/>
    </row>
    <row r="7" spans="2:26" s="14" customFormat="1" ht="15.5">
      <c r="B7" s="130" t="s">
        <v>234</v>
      </c>
      <c r="C7" s="130"/>
      <c r="D7" s="130"/>
      <c r="E7" s="130"/>
      <c r="F7" s="130"/>
      <c r="G7" s="130"/>
      <c r="H7" s="130"/>
      <c r="I7" s="130"/>
      <c r="J7" s="130"/>
      <c r="K7" s="130"/>
    </row>
    <row r="8" spans="2:26" ht="9.75" customHeight="1">
      <c r="B8" s="1"/>
    </row>
    <row r="9" spans="2:26" s="14" customFormat="1" ht="27" customHeight="1">
      <c r="B9" s="131" t="s">
        <v>112</v>
      </c>
      <c r="C9" s="133" t="s">
        <v>113</v>
      </c>
      <c r="D9" s="135">
        <v>2019</v>
      </c>
      <c r="E9" s="136"/>
      <c r="F9" s="141">
        <v>2020</v>
      </c>
      <c r="G9" s="142"/>
      <c r="H9" s="139">
        <v>2021</v>
      </c>
      <c r="I9" s="140"/>
      <c r="J9" s="137">
        <v>2022</v>
      </c>
      <c r="K9" s="138"/>
      <c r="V9" s="149" t="s">
        <v>113</v>
      </c>
      <c r="W9" s="143">
        <v>2008</v>
      </c>
      <c r="X9" s="145">
        <v>2009</v>
      </c>
      <c r="Y9" s="147">
        <v>2010</v>
      </c>
      <c r="Z9" s="145">
        <v>2011</v>
      </c>
    </row>
    <row r="10" spans="2:26" s="14" customFormat="1" ht="36" customHeight="1">
      <c r="B10" s="132"/>
      <c r="C10" s="134"/>
      <c r="D10" s="79" t="s">
        <v>134</v>
      </c>
      <c r="E10" s="79" t="s">
        <v>252</v>
      </c>
      <c r="F10" s="76" t="s">
        <v>134</v>
      </c>
      <c r="G10" s="76" t="s">
        <v>252</v>
      </c>
      <c r="H10" s="78" t="s">
        <v>134</v>
      </c>
      <c r="I10" s="78" t="s">
        <v>264</v>
      </c>
      <c r="J10" s="77" t="s">
        <v>134</v>
      </c>
      <c r="K10" s="77" t="s">
        <v>252</v>
      </c>
      <c r="V10" s="150"/>
      <c r="W10" s="144"/>
      <c r="X10" s="146"/>
      <c r="Y10" s="148"/>
      <c r="Z10" s="146"/>
    </row>
    <row r="11" spans="2:26" s="14" customFormat="1" ht="25.9" customHeight="1">
      <c r="B11" s="48">
        <v>0</v>
      </c>
      <c r="C11" s="49" t="s">
        <v>226</v>
      </c>
      <c r="D11" s="26" t="e">
        <f>+#REF!</f>
        <v>#REF!</v>
      </c>
      <c r="E11" s="26" t="e">
        <f>+#REF!</f>
        <v>#REF!</v>
      </c>
      <c r="F11" s="27" t="e">
        <f>+#REF!</f>
        <v>#REF!</v>
      </c>
      <c r="G11" s="27" t="e">
        <f>+#REF!</f>
        <v>#REF!</v>
      </c>
      <c r="H11" s="27" t="e">
        <f>+#REF!</f>
        <v>#REF!</v>
      </c>
      <c r="I11" s="27" t="e">
        <f>+#REF!</f>
        <v>#REF!</v>
      </c>
      <c r="J11" s="27" t="e">
        <f>+#REF!</f>
        <v>#REF!</v>
      </c>
      <c r="K11" s="27">
        <v>0</v>
      </c>
      <c r="V11" s="46" t="s">
        <v>134</v>
      </c>
      <c r="W11" s="47" t="e">
        <f>+D17</f>
        <v>#REF!</v>
      </c>
      <c r="X11" s="47" t="e">
        <f>+F17</f>
        <v>#REF!</v>
      </c>
      <c r="Y11" s="47" t="e">
        <f>+H17</f>
        <v>#REF!</v>
      </c>
      <c r="Z11" s="47" t="e">
        <f>+J17</f>
        <v>#REF!</v>
      </c>
    </row>
    <row r="12" spans="2:26" s="14" customFormat="1" ht="23.25" customHeight="1">
      <c r="B12" s="48">
        <v>1</v>
      </c>
      <c r="C12" s="20" t="s">
        <v>101</v>
      </c>
      <c r="D12" s="26" t="e">
        <f>+#REF!</f>
        <v>#REF!</v>
      </c>
      <c r="E12" s="26" t="e">
        <f>+#REF!</f>
        <v>#REF!</v>
      </c>
      <c r="F12" s="27" t="e">
        <f>+#REF!</f>
        <v>#REF!</v>
      </c>
      <c r="G12" s="27" t="e">
        <f>+#REF!</f>
        <v>#REF!</v>
      </c>
      <c r="H12" s="27" t="e">
        <f>+#REF!</f>
        <v>#REF!</v>
      </c>
      <c r="I12" s="27" t="e">
        <f>+#REF!</f>
        <v>#REF!</v>
      </c>
      <c r="J12" s="27" t="e">
        <f>+#REF!</f>
        <v>#REF!</v>
      </c>
      <c r="K12" s="27">
        <v>0</v>
      </c>
      <c r="V12" s="46" t="s">
        <v>252</v>
      </c>
      <c r="W12" s="47" t="e">
        <f>+E17</f>
        <v>#REF!</v>
      </c>
      <c r="X12" s="47" t="e">
        <f>+G17</f>
        <v>#REF!</v>
      </c>
      <c r="Y12" s="47" t="e">
        <f>+I17</f>
        <v>#REF!</v>
      </c>
      <c r="Z12" s="47">
        <f>+K17</f>
        <v>0</v>
      </c>
    </row>
    <row r="13" spans="2:26" s="14" customFormat="1" ht="23.25" customHeight="1">
      <c r="B13" s="48">
        <v>2</v>
      </c>
      <c r="C13" s="20" t="s">
        <v>111</v>
      </c>
      <c r="D13" s="26" t="e">
        <f>+#REF!</f>
        <v>#REF!</v>
      </c>
      <c r="E13" s="26" t="e">
        <f>+#REF!</f>
        <v>#REF!</v>
      </c>
      <c r="F13" s="27" t="e">
        <f>+#REF!</f>
        <v>#REF!</v>
      </c>
      <c r="G13" s="27" t="e">
        <f>+#REF!</f>
        <v>#REF!</v>
      </c>
      <c r="H13" s="27" t="e">
        <f>+#REF!</f>
        <v>#REF!</v>
      </c>
      <c r="I13" s="27" t="e">
        <f>+#REF!</f>
        <v>#REF!</v>
      </c>
      <c r="J13" s="27" t="e">
        <f>+#REF!</f>
        <v>#REF!</v>
      </c>
      <c r="K13" s="27">
        <v>0</v>
      </c>
    </row>
    <row r="14" spans="2:26" s="14" customFormat="1" ht="23.25" customHeight="1">
      <c r="B14" s="48">
        <v>5</v>
      </c>
      <c r="C14" s="20" t="s">
        <v>227</v>
      </c>
      <c r="D14" s="26" t="e">
        <f>+#REF!</f>
        <v>#REF!</v>
      </c>
      <c r="E14" s="26" t="e">
        <f>+#REF!</f>
        <v>#REF!</v>
      </c>
      <c r="F14" s="27" t="e">
        <f>+#REF!</f>
        <v>#REF!</v>
      </c>
      <c r="G14" s="27" t="e">
        <f>+#REF!</f>
        <v>#REF!</v>
      </c>
      <c r="H14" s="27" t="e">
        <f>+#REF!</f>
        <v>#REF!</v>
      </c>
      <c r="I14" s="27" t="e">
        <f>+#REF!</f>
        <v>#REF!</v>
      </c>
      <c r="J14" s="27" t="e">
        <f>+#REF!</f>
        <v>#REF!</v>
      </c>
      <c r="K14" s="27">
        <v>0</v>
      </c>
    </row>
    <row r="15" spans="2:26" s="14" customFormat="1" ht="23.25" customHeight="1">
      <c r="B15" s="48">
        <v>6</v>
      </c>
      <c r="C15" s="49" t="s">
        <v>253</v>
      </c>
      <c r="D15" s="26" t="e">
        <f>+#REF!</f>
        <v>#REF!</v>
      </c>
      <c r="E15" s="26" t="e">
        <f>+#REF!</f>
        <v>#REF!</v>
      </c>
      <c r="F15" s="27" t="e">
        <f>+#REF!</f>
        <v>#REF!</v>
      </c>
      <c r="G15" s="27" t="e">
        <f>+#REF!</f>
        <v>#REF!</v>
      </c>
      <c r="H15" s="27" t="e">
        <f>+#REF!</f>
        <v>#REF!</v>
      </c>
      <c r="I15" s="27" t="e">
        <f>+#REF!</f>
        <v>#REF!</v>
      </c>
      <c r="J15" s="27" t="e">
        <f>+#REF!</f>
        <v>#REF!</v>
      </c>
      <c r="K15" s="27">
        <v>0</v>
      </c>
    </row>
    <row r="16" spans="2:26" s="14" customFormat="1" ht="23.25" customHeight="1">
      <c r="B16" s="48">
        <v>9</v>
      </c>
      <c r="C16" s="49" t="s">
        <v>254</v>
      </c>
      <c r="D16" s="26" t="e">
        <f>+#REF!</f>
        <v>#REF!</v>
      </c>
      <c r="E16" s="26">
        <v>0</v>
      </c>
      <c r="F16" s="27">
        <v>0</v>
      </c>
      <c r="G16" s="27">
        <v>0</v>
      </c>
      <c r="H16" s="27" t="e">
        <f>+#REF!</f>
        <v>#REF!</v>
      </c>
      <c r="I16" s="27">
        <v>0</v>
      </c>
      <c r="J16" s="27">
        <v>0</v>
      </c>
      <c r="K16" s="27">
        <v>0</v>
      </c>
    </row>
    <row r="17" spans="2:11" s="14" customFormat="1" ht="25.9" customHeight="1">
      <c r="B17" s="72"/>
      <c r="C17" s="73" t="s">
        <v>115</v>
      </c>
      <c r="D17" s="80" t="e">
        <f t="shared" ref="D17:J17" si="0">SUM(D11:D16)</f>
        <v>#REF!</v>
      </c>
      <c r="E17" s="80" t="e">
        <f t="shared" si="0"/>
        <v>#REF!</v>
      </c>
      <c r="F17" s="75" t="e">
        <f t="shared" si="0"/>
        <v>#REF!</v>
      </c>
      <c r="G17" s="75" t="e">
        <f t="shared" si="0"/>
        <v>#REF!</v>
      </c>
      <c r="H17" s="74" t="e">
        <f t="shared" si="0"/>
        <v>#REF!</v>
      </c>
      <c r="I17" s="74" t="e">
        <f t="shared" si="0"/>
        <v>#REF!</v>
      </c>
      <c r="J17" s="71" t="e">
        <f t="shared" si="0"/>
        <v>#REF!</v>
      </c>
      <c r="K17" s="71">
        <v>0</v>
      </c>
    </row>
    <row r="18" spans="2:11" ht="15.5" hidden="1">
      <c r="B18" s="1"/>
      <c r="C18" s="53" t="s">
        <v>252</v>
      </c>
      <c r="E18" s="21" t="e">
        <f>+E17/D17</f>
        <v>#REF!</v>
      </c>
      <c r="G18" s="21" t="e">
        <f>+G17/F17</f>
        <v>#REF!</v>
      </c>
      <c r="I18" s="21" t="e">
        <f>+I17/H17</f>
        <v>#REF!</v>
      </c>
    </row>
    <row r="19" spans="2:11" ht="15.5" hidden="1">
      <c r="B19" s="1"/>
      <c r="C19" s="53" t="s">
        <v>257</v>
      </c>
      <c r="F19" s="83" t="e">
        <f>+F17/D17-1</f>
        <v>#REF!</v>
      </c>
      <c r="H19" s="83" t="e">
        <f>+H17/F17-1</f>
        <v>#REF!</v>
      </c>
      <c r="J19" s="83" t="e">
        <f>+J17/H17-1</f>
        <v>#REF!</v>
      </c>
    </row>
    <row r="20" spans="2:11" ht="15.5">
      <c r="B20" s="1"/>
    </row>
    <row r="21" spans="2:11" ht="15.5">
      <c r="B21" s="1"/>
    </row>
    <row r="22" spans="2:11" ht="15.5">
      <c r="B22" s="1"/>
    </row>
    <row r="23" spans="2:11">
      <c r="D23" s="50"/>
      <c r="E23" s="50"/>
      <c r="F23" s="50"/>
      <c r="G23" s="50"/>
      <c r="H23" s="51"/>
      <c r="I23" s="51"/>
      <c r="J23" s="17"/>
      <c r="K23" s="17"/>
    </row>
    <row r="24" spans="2:11" ht="13">
      <c r="C24" s="23"/>
      <c r="H24" s="18"/>
      <c r="I24" s="18"/>
      <c r="J24" s="17"/>
      <c r="K24" s="17"/>
    </row>
    <row r="25" spans="2:11">
      <c r="J25" s="18"/>
      <c r="K25" s="18"/>
    </row>
    <row r="26" spans="2:11">
      <c r="H26" s="22"/>
      <c r="I26" s="22"/>
      <c r="J26" s="17"/>
      <c r="K26" s="17"/>
    </row>
  </sheetData>
  <mergeCells count="14">
    <mergeCell ref="W9:W10"/>
    <mergeCell ref="X9:X10"/>
    <mergeCell ref="Y9:Y10"/>
    <mergeCell ref="Z9:Z10"/>
    <mergeCell ref="V9:V10"/>
    <mergeCell ref="B7:K7"/>
    <mergeCell ref="B6:K6"/>
    <mergeCell ref="B5:K5"/>
    <mergeCell ref="B9:B10"/>
    <mergeCell ref="C9:C10"/>
    <mergeCell ref="D9:E9"/>
    <mergeCell ref="J9:K9"/>
    <mergeCell ref="H9:I9"/>
    <mergeCell ref="F9:G9"/>
  </mergeCells>
  <phoneticPr fontId="14" type="noConversion"/>
  <pageMargins left="0.74803149606299213" right="0.23622047244094491" top="0.98425196850393704" bottom="0.98425196850393704" header="0" footer="0"/>
  <pageSetup scale="68" firstPageNumber="59" fitToHeight="0" orientation="portrait" useFirstPageNumber="1"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249977111117893"/>
  </sheetPr>
  <dimension ref="A2:I26"/>
  <sheetViews>
    <sheetView showGridLines="0" topLeftCell="A7" zoomScale="110" zoomScaleNormal="110" workbookViewId="0">
      <selection activeCell="I15" sqref="I15"/>
    </sheetView>
  </sheetViews>
  <sheetFormatPr baseColWidth="10" defaultColWidth="11.453125" defaultRowHeight="10"/>
  <cols>
    <col min="1" max="1" width="1.453125" style="2" customWidth="1"/>
    <col min="2" max="2" width="7.1796875" style="3" customWidth="1"/>
    <col min="3" max="3" width="25.453125" style="4" customWidth="1"/>
    <col min="4" max="4" width="8.1796875" style="4" bestFit="1" customWidth="1"/>
    <col min="5" max="5" width="25.1796875" style="5" customWidth="1"/>
    <col min="6" max="6" width="24" style="5" customWidth="1"/>
    <col min="7" max="7" width="20.1796875" style="5" customWidth="1"/>
    <col min="8" max="8" width="17.54296875" style="5" customWidth="1"/>
    <col min="9" max="9" width="12.81640625" style="4" bestFit="1" customWidth="1"/>
    <col min="10" max="16384" width="11.453125" style="4"/>
  </cols>
  <sheetData>
    <row r="2" spans="1:9" s="14" customFormat="1" ht="15.5">
      <c r="H2" s="151"/>
      <c r="I2" s="151"/>
    </row>
    <row r="3" spans="1:9" s="14" customFormat="1" ht="18">
      <c r="B3" s="153" t="s">
        <v>288</v>
      </c>
      <c r="C3" s="153"/>
      <c r="D3" s="153"/>
      <c r="E3" s="153"/>
      <c r="F3" s="153"/>
      <c r="G3" s="153"/>
      <c r="H3" s="153"/>
    </row>
    <row r="4" spans="1:9" s="14" customFormat="1" ht="23.25" customHeight="1">
      <c r="B4" s="128" t="s">
        <v>290</v>
      </c>
      <c r="C4" s="129"/>
      <c r="D4" s="129"/>
      <c r="E4" s="129"/>
      <c r="F4" s="129"/>
      <c r="G4" s="129"/>
      <c r="H4" s="129"/>
    </row>
    <row r="5" spans="1:9" s="14" customFormat="1" ht="15.5">
      <c r="B5" s="124" t="s">
        <v>292</v>
      </c>
      <c r="C5" s="124"/>
      <c r="D5" s="124"/>
      <c r="E5" s="124"/>
      <c r="F5" s="124"/>
      <c r="G5" s="124"/>
      <c r="H5" s="124"/>
      <c r="I5" s="15"/>
    </row>
    <row r="7" spans="1:9" ht="33" customHeight="1">
      <c r="A7" s="19"/>
      <c r="B7" s="54"/>
      <c r="C7" s="154" t="s">
        <v>291</v>
      </c>
      <c r="D7" s="154"/>
      <c r="E7" s="155" t="s">
        <v>235</v>
      </c>
      <c r="F7" s="156"/>
      <c r="G7" s="156"/>
      <c r="H7" s="156"/>
      <c r="I7" s="157"/>
    </row>
    <row r="8" spans="1:9" s="6" customFormat="1" ht="39.75" customHeight="1">
      <c r="A8" s="19"/>
      <c r="B8" s="55" t="s">
        <v>118</v>
      </c>
      <c r="C8" s="56" t="s">
        <v>119</v>
      </c>
      <c r="D8" s="56" t="s">
        <v>120</v>
      </c>
      <c r="E8" s="57" t="s">
        <v>121</v>
      </c>
      <c r="F8" s="57" t="s">
        <v>122</v>
      </c>
      <c r="G8" s="57" t="s">
        <v>123</v>
      </c>
      <c r="H8" s="56" t="s">
        <v>124</v>
      </c>
      <c r="I8" s="158" t="s">
        <v>102</v>
      </c>
    </row>
    <row r="9" spans="1:9" s="6" customFormat="1" ht="15" customHeight="1">
      <c r="A9" s="19"/>
      <c r="B9" s="58"/>
      <c r="C9" s="58" t="s">
        <v>103</v>
      </c>
      <c r="D9" s="56"/>
      <c r="E9" s="57"/>
      <c r="F9" s="57"/>
      <c r="G9" s="57"/>
      <c r="H9" s="57"/>
      <c r="I9" s="159"/>
    </row>
    <row r="10" spans="1:9" s="6" customFormat="1" ht="15" customHeight="1">
      <c r="A10" s="19"/>
      <c r="B10" s="58"/>
      <c r="C10" s="58" t="s">
        <v>131</v>
      </c>
      <c r="D10" s="56"/>
      <c r="E10" s="57"/>
      <c r="F10" s="57"/>
      <c r="G10" s="57"/>
      <c r="H10" s="57"/>
      <c r="I10" s="160"/>
    </row>
    <row r="11" spans="1:9" ht="37.5" customHeight="1">
      <c r="A11" s="19"/>
      <c r="B11" s="59" t="s">
        <v>270</v>
      </c>
      <c r="C11" s="60" t="s">
        <v>284</v>
      </c>
      <c r="D11" s="61">
        <v>43</v>
      </c>
      <c r="E11" s="60" t="s">
        <v>285</v>
      </c>
      <c r="F11" s="60" t="s">
        <v>132</v>
      </c>
      <c r="G11" s="62" t="s">
        <v>133</v>
      </c>
      <c r="H11" s="60" t="s">
        <v>278</v>
      </c>
      <c r="I11" s="93">
        <v>20227200</v>
      </c>
    </row>
    <row r="12" spans="1:9" ht="37.5" customHeight="1">
      <c r="A12" s="19"/>
      <c r="B12" s="59"/>
      <c r="C12" s="60" t="s">
        <v>283</v>
      </c>
      <c r="D12" s="61">
        <v>2</v>
      </c>
      <c r="E12" s="60" t="s">
        <v>287</v>
      </c>
      <c r="F12" s="60" t="s">
        <v>132</v>
      </c>
      <c r="G12" s="62" t="s">
        <v>133</v>
      </c>
      <c r="H12" s="60" t="s">
        <v>278</v>
      </c>
      <c r="I12" s="93">
        <v>4410000</v>
      </c>
    </row>
    <row r="13" spans="1:9" ht="37.5" customHeight="1">
      <c r="A13" s="19"/>
      <c r="B13" s="59"/>
      <c r="C13" s="60" t="s">
        <v>282</v>
      </c>
      <c r="D13" s="61"/>
      <c r="E13" s="60" t="s">
        <v>286</v>
      </c>
      <c r="F13" s="60" t="s">
        <v>132</v>
      </c>
      <c r="G13" s="62" t="s">
        <v>133</v>
      </c>
      <c r="H13" s="60" t="s">
        <v>278</v>
      </c>
      <c r="I13" s="93">
        <v>252721268.44</v>
      </c>
    </row>
    <row r="14" spans="1:9" ht="12">
      <c r="A14" s="19"/>
      <c r="B14" s="59"/>
      <c r="C14" s="60"/>
      <c r="D14" s="61"/>
      <c r="E14" s="60"/>
      <c r="F14" s="60"/>
      <c r="G14" s="62"/>
      <c r="H14" s="60"/>
      <c r="I14" s="93"/>
    </row>
    <row r="15" spans="1:9" s="6" customFormat="1" ht="15" customHeight="1">
      <c r="A15" s="19"/>
      <c r="B15" s="68"/>
      <c r="C15" s="68" t="s">
        <v>116</v>
      </c>
      <c r="D15" s="69"/>
      <c r="E15" s="69"/>
      <c r="F15" s="69"/>
      <c r="G15" s="69"/>
      <c r="H15" s="69"/>
      <c r="I15" s="94">
        <f>SUM(I11:I14)</f>
        <v>277358468.44</v>
      </c>
    </row>
    <row r="16" spans="1:9" ht="15" customHeight="1">
      <c r="A16" s="19"/>
      <c r="B16" s="59"/>
      <c r="C16" s="63"/>
      <c r="D16" s="64"/>
      <c r="E16" s="63"/>
      <c r="F16" s="62"/>
      <c r="G16" s="62"/>
      <c r="H16" s="62"/>
      <c r="I16" s="95"/>
    </row>
    <row r="17" spans="1:9" s="7" customFormat="1" ht="14.25" customHeight="1">
      <c r="A17" s="19"/>
      <c r="B17" s="152" t="s">
        <v>116</v>
      </c>
      <c r="C17" s="152"/>
      <c r="D17" s="152"/>
      <c r="E17" s="70"/>
      <c r="F17" s="69"/>
      <c r="G17" s="69"/>
      <c r="H17" s="69"/>
      <c r="I17" s="94">
        <f>+I15</f>
        <v>277358468.44</v>
      </c>
    </row>
    <row r="18" spans="1:9" s="8" customFormat="1" ht="13.5" customHeight="1">
      <c r="A18" s="19"/>
      <c r="B18" s="65"/>
      <c r="C18" s="65"/>
      <c r="D18" s="65"/>
      <c r="E18" s="66"/>
      <c r="F18" s="67"/>
      <c r="G18" s="67"/>
      <c r="H18" s="67"/>
      <c r="I18" s="96"/>
    </row>
    <row r="19" spans="1:9">
      <c r="I19" s="52"/>
    </row>
    <row r="20" spans="1:9">
      <c r="I20" s="52"/>
    </row>
    <row r="21" spans="1:9">
      <c r="I21" s="28"/>
    </row>
    <row r="22" spans="1:9">
      <c r="I22" s="29"/>
    </row>
    <row r="23" spans="1:9">
      <c r="I23" s="29"/>
    </row>
    <row r="24" spans="1:9">
      <c r="I24" s="29"/>
    </row>
    <row r="26" spans="1:9">
      <c r="I26" s="4" t="s">
        <v>172</v>
      </c>
    </row>
  </sheetData>
  <mergeCells count="8">
    <mergeCell ref="H2:I2"/>
    <mergeCell ref="B17:D17"/>
    <mergeCell ref="B3:H3"/>
    <mergeCell ref="B4:H4"/>
    <mergeCell ref="B5:H5"/>
    <mergeCell ref="C7:D7"/>
    <mergeCell ref="E7:I7"/>
    <mergeCell ref="I8:I10"/>
  </mergeCells>
  <phoneticPr fontId="0" type="noConversion"/>
  <printOptions horizontalCentered="1"/>
  <pageMargins left="0.39370078740157483" right="0.31496062992125984" top="0.39370078740157483" bottom="0.35433070866141736" header="0" footer="0.23622047244094491"/>
  <pageSetup scale="85" firstPageNumber="65" orientation="landscape" useFirstPageNumber="1" r:id="rId1"/>
  <headerFooter alignWithMargins="0">
    <oddFooter>&amp;R&amp;12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68654-AE40-4243-AC96-47969A544CAB}">
  <sheetPr>
    <pageSetUpPr fitToPage="1"/>
  </sheetPr>
  <dimension ref="B1:F50"/>
  <sheetViews>
    <sheetView zoomScale="70" zoomScaleNormal="70" workbookViewId="0">
      <selection activeCell="E13" sqref="E13"/>
    </sheetView>
  </sheetViews>
  <sheetFormatPr baseColWidth="10" defaultColWidth="14.453125" defaultRowHeight="12.5"/>
  <cols>
    <col min="1" max="1" width="2.54296875" customWidth="1"/>
    <col min="2" max="2" width="71.08984375" customWidth="1"/>
    <col min="3" max="6" width="13.7265625" customWidth="1"/>
    <col min="7" max="7" width="10.7265625" customWidth="1"/>
  </cols>
  <sheetData>
    <row r="1" spans="2:6" ht="18">
      <c r="B1" s="121" t="s">
        <v>297</v>
      </c>
      <c r="C1" s="99"/>
      <c r="D1" s="99"/>
      <c r="E1" s="99"/>
      <c r="F1" s="99"/>
    </row>
    <row r="2" spans="2:6" ht="15.5">
      <c r="B2" s="170" t="s">
        <v>298</v>
      </c>
      <c r="C2" s="171"/>
      <c r="D2" s="171"/>
      <c r="E2" s="171"/>
      <c r="F2" s="171"/>
    </row>
    <row r="3" spans="2:6" ht="14">
      <c r="B3" s="120" t="s">
        <v>310</v>
      </c>
      <c r="C3" s="100"/>
      <c r="D3" s="100"/>
      <c r="E3" s="100"/>
      <c r="F3" s="100"/>
    </row>
    <row r="4" spans="2:6" ht="14">
      <c r="B4" s="100"/>
      <c r="C4" s="100"/>
      <c r="D4" s="100"/>
      <c r="E4" s="100"/>
      <c r="F4" s="100"/>
    </row>
    <row r="5" spans="2:6" ht="24" customHeight="1">
      <c r="B5" s="101" t="s">
        <v>125</v>
      </c>
      <c r="C5" s="101">
        <v>2023</v>
      </c>
      <c r="D5" s="101">
        <v>2024</v>
      </c>
      <c r="E5" s="101">
        <v>2025</v>
      </c>
      <c r="F5" s="101">
        <v>2026</v>
      </c>
    </row>
    <row r="6" spans="2:6" ht="20.25" customHeight="1">
      <c r="B6" s="102" t="s">
        <v>299</v>
      </c>
      <c r="C6" s="111">
        <f>SUM(C7:C7)</f>
        <v>5724.8881523299997</v>
      </c>
      <c r="D6" s="111">
        <f>SUM(D7:D7)</f>
        <v>5743.9667613460897</v>
      </c>
      <c r="E6" s="111">
        <f>SUM(E7:E7)</f>
        <v>5770.9191253663957</v>
      </c>
      <c r="F6" s="111">
        <f>SUM(F7:F7)</f>
        <v>5827.1997083301021</v>
      </c>
    </row>
    <row r="7" spans="2:6" ht="20.25" customHeight="1">
      <c r="B7" s="103" t="s">
        <v>300</v>
      </c>
      <c r="C7" s="112">
        <f>5724888152.33/1000000</f>
        <v>5724.8881523299997</v>
      </c>
      <c r="D7" s="112">
        <f>+D19</f>
        <v>5743.9667613460897</v>
      </c>
      <c r="E7" s="112">
        <f>+E19</f>
        <v>5770.9191253663957</v>
      </c>
      <c r="F7" s="112">
        <f>+F19</f>
        <v>5827.1997083301021</v>
      </c>
    </row>
    <row r="8" spans="2:6" ht="17.5" customHeight="1">
      <c r="B8" s="114" t="s">
        <v>107</v>
      </c>
      <c r="C8" s="115">
        <f>C6</f>
        <v>5724.8881523299997</v>
      </c>
      <c r="D8" s="115">
        <f>D6</f>
        <v>5743.9667613460897</v>
      </c>
      <c r="E8" s="115">
        <f>E6</f>
        <v>5770.9191253663957</v>
      </c>
      <c r="F8" s="115">
        <f>F6</f>
        <v>5827.1997083301021</v>
      </c>
    </row>
    <row r="9" spans="2:6" ht="18.75" customHeight="1">
      <c r="B9" s="105"/>
      <c r="C9" s="116"/>
      <c r="D9" s="116"/>
      <c r="E9" s="116"/>
      <c r="F9" s="116"/>
    </row>
    <row r="10" spans="2:6" ht="21" customHeight="1">
      <c r="B10" s="106" t="s">
        <v>280</v>
      </c>
      <c r="C10" s="101">
        <v>2023</v>
      </c>
      <c r="D10" s="101">
        <v>2024</v>
      </c>
      <c r="E10" s="101">
        <v>2025</v>
      </c>
      <c r="F10" s="101">
        <v>2026</v>
      </c>
    </row>
    <row r="11" spans="2:6" ht="20" customHeight="1">
      <c r="B11" s="102" t="s">
        <v>301</v>
      </c>
      <c r="C11" s="111">
        <f>SUM(C12:C15)</f>
        <v>5447.5296838900003</v>
      </c>
      <c r="D11" s="111">
        <f>SUM(D12:D15)</f>
        <v>5465.7762175007701</v>
      </c>
      <c r="E11" s="111">
        <f>SUM(E12:E15)</f>
        <v>5490.9203429860809</v>
      </c>
      <c r="F11" s="111">
        <f>SUM(F12:F15)</f>
        <v>5545.240934473125</v>
      </c>
    </row>
    <row r="12" spans="2:6" ht="19" customHeight="1">
      <c r="B12" s="104" t="s">
        <v>302</v>
      </c>
      <c r="C12" s="112">
        <f>3134545308.72/1000000</f>
        <v>3134.5453087199999</v>
      </c>
      <c r="D12" s="112">
        <f>3150218035.2636/1000000</f>
        <v>3150.2180352636001</v>
      </c>
      <c r="E12" s="112">
        <f>3165969125.43992/1000000</f>
        <v>3165.9691254399199</v>
      </c>
      <c r="F12" s="112">
        <f>3197628816.69432/1000000</f>
        <v>3197.62881669432</v>
      </c>
    </row>
    <row r="13" spans="2:6" ht="19" customHeight="1">
      <c r="B13" s="104" t="s">
        <v>303</v>
      </c>
      <c r="C13" s="112">
        <f>2196198029.17/1000000</f>
        <v>2196.1980291700002</v>
      </c>
      <c r="D13" s="112">
        <f>2198421477.19917/1000000</f>
        <v>2198.4214771991701</v>
      </c>
      <c r="E13" s="117">
        <f>2207228828.98297/1000000</f>
        <v>2207.2288289829703</v>
      </c>
      <c r="F13" s="112">
        <f>2229301117.2728/1000000</f>
        <v>2229.3011172728002</v>
      </c>
    </row>
    <row r="14" spans="2:6" ht="19" customHeight="1">
      <c r="B14" s="104" t="s">
        <v>304</v>
      </c>
      <c r="C14" s="112">
        <f>89444346/1000000</f>
        <v>89.444345999999996</v>
      </c>
      <c r="D14" s="112">
        <f>89712679.038/1000000</f>
        <v>89.712679038000005</v>
      </c>
      <c r="E14" s="112">
        <f>90161242.43319/1000000</f>
        <v>90.161242433189997</v>
      </c>
      <c r="F14" s="112">
        <f>90612048.6453559/1000000</f>
        <v>90.612048645355898</v>
      </c>
    </row>
    <row r="15" spans="2:6" ht="19" customHeight="1">
      <c r="B15" s="104" t="s">
        <v>305</v>
      </c>
      <c r="C15" s="112">
        <f>27342000/1000000</f>
        <v>27.341999999999999</v>
      </c>
      <c r="D15" s="112">
        <f>27424026/1000000</f>
        <v>27.424026000000001</v>
      </c>
      <c r="E15" s="112">
        <f>27561146.13/1000000</f>
        <v>27.561146129999997</v>
      </c>
      <c r="F15" s="112">
        <f>27698951.86065/1000000</f>
        <v>27.698951860649998</v>
      </c>
    </row>
    <row r="16" spans="2:6" ht="19" customHeight="1">
      <c r="B16" s="102" t="s">
        <v>306</v>
      </c>
      <c r="C16" s="111">
        <f>277358468.44/1000000</f>
        <v>277.35846844000002</v>
      </c>
      <c r="D16" s="111">
        <f>278190543.84532/1000000</f>
        <v>278.19054384532001</v>
      </c>
      <c r="E16" s="111">
        <f>279998782.380315/1000000</f>
        <v>279.99878238031499</v>
      </c>
      <c r="F16" s="111">
        <f>281958773.856977/1000000</f>
        <v>281.95877385697696</v>
      </c>
    </row>
    <row r="17" spans="2:6" ht="19" customHeight="1">
      <c r="B17" s="104" t="s">
        <v>307</v>
      </c>
      <c r="C17" s="112">
        <f>277358468.44/1000000</f>
        <v>277.35846844000002</v>
      </c>
      <c r="D17" s="112">
        <v>278.19054384532001</v>
      </c>
      <c r="E17" s="112">
        <v>279.99878238031499</v>
      </c>
      <c r="F17" s="112">
        <v>281.95877385697696</v>
      </c>
    </row>
    <row r="18" spans="2:6" ht="19" customHeight="1">
      <c r="B18" s="107" t="s">
        <v>308</v>
      </c>
      <c r="C18" s="112">
        <v>0</v>
      </c>
      <c r="D18" s="112">
        <v>0</v>
      </c>
      <c r="E18" s="112">
        <v>0</v>
      </c>
      <c r="F18" s="112">
        <v>0</v>
      </c>
    </row>
    <row r="19" spans="2:6" ht="21.5" customHeight="1">
      <c r="B19" s="118" t="s">
        <v>107</v>
      </c>
      <c r="C19" s="119">
        <f>C11+C16+C18</f>
        <v>5724.8881523300006</v>
      </c>
      <c r="D19" s="119">
        <f>D11+D16+D18</f>
        <v>5743.9667613460897</v>
      </c>
      <c r="E19" s="119">
        <f>E11+E16+E18</f>
        <v>5770.9191253663957</v>
      </c>
      <c r="F19" s="119">
        <f>F11+F16+F18</f>
        <v>5827.1997083301021</v>
      </c>
    </row>
    <row r="20" spans="2:6" ht="15.75" customHeight="1">
      <c r="C20" s="113"/>
      <c r="D20" s="113"/>
      <c r="E20" s="113"/>
      <c r="F20" s="113"/>
    </row>
    <row r="21" spans="2:6" ht="398" customHeight="1">
      <c r="B21" s="161" t="s">
        <v>312</v>
      </c>
      <c r="C21" s="162"/>
      <c r="D21" s="162"/>
      <c r="E21" s="162"/>
      <c r="F21" s="163"/>
    </row>
    <row r="22" spans="2:6" ht="117" customHeight="1">
      <c r="B22" s="164" t="s">
        <v>309</v>
      </c>
      <c r="C22" s="165"/>
      <c r="D22" s="165"/>
      <c r="E22" s="165"/>
      <c r="F22" s="166"/>
    </row>
    <row r="23" spans="2:6" ht="88.5" customHeight="1">
      <c r="B23" s="164" t="s">
        <v>311</v>
      </c>
      <c r="C23" s="165"/>
      <c r="D23" s="165"/>
      <c r="E23" s="165"/>
      <c r="F23" s="166"/>
    </row>
    <row r="24" spans="2:6" ht="61" customHeight="1">
      <c r="B24" s="167" t="s">
        <v>313</v>
      </c>
      <c r="C24" s="168"/>
      <c r="D24" s="168"/>
      <c r="E24" s="168"/>
      <c r="F24" s="169"/>
    </row>
    <row r="25" spans="2:6" ht="18.75" customHeight="1">
      <c r="B25" s="108"/>
    </row>
    <row r="26" spans="2:6" ht="15.75" customHeight="1"/>
    <row r="27" spans="2:6" ht="15.75" customHeight="1"/>
    <row r="28" spans="2:6" ht="15.75" customHeight="1"/>
    <row r="29" spans="2:6" ht="15.75" customHeight="1">
      <c r="B29" s="109"/>
    </row>
    <row r="30" spans="2:6" ht="20.25" customHeight="1">
      <c r="B30" s="110"/>
    </row>
    <row r="31" spans="2:6" ht="15.75" customHeight="1"/>
    <row r="32" spans="2: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 customHeight="1"/>
    <row r="46" ht="15" customHeight="1"/>
    <row r="47" ht="15" customHeight="1"/>
    <row r="48" ht="15" customHeight="1"/>
    <row r="49" ht="15" customHeight="1"/>
    <row r="50" ht="15" customHeight="1"/>
  </sheetData>
  <mergeCells count="5">
    <mergeCell ref="B21:F21"/>
    <mergeCell ref="B22:F22"/>
    <mergeCell ref="B23:F23"/>
    <mergeCell ref="B24:F24"/>
    <mergeCell ref="B2:F2"/>
  </mergeCells>
  <pageMargins left="0.7" right="0.7" top="0.75" bottom="0.75" header="0.3" footer="0.3"/>
  <pageSetup scale="73" fitToHeight="0"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documentManagement>
    <lcf76f155ced4ddcb4097134ff3c332f xmlns="fe04cdcb-acd9-40f4-87f5-510e41208826">
      <Terms xmlns="http://schemas.microsoft.com/office/infopath/2007/PartnerControls"/>
    </lcf76f155ced4ddcb4097134ff3c332f>
    <TaxCatchAll xmlns="ef69d38d-c069-47fd-a86d-65acf93227a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7840F8488598B45879A64BFC989E007" ma:contentTypeVersion="16" ma:contentTypeDescription="Crear nuevo documento." ma:contentTypeScope="" ma:versionID="d65e3c432fb18b001a53f10fc9627ac4">
  <xsd:schema xmlns:xsd="http://www.w3.org/2001/XMLSchema" xmlns:xs="http://www.w3.org/2001/XMLSchema" xmlns:p="http://schemas.microsoft.com/office/2006/metadata/properties" xmlns:ns2="ba688c28-be0c-44d7-8160-62774956d5a8" xmlns:ns3="fe04cdcb-acd9-40f4-87f5-510e41208826" xmlns:ns4="ef69d38d-c069-47fd-a86d-65acf93227a5" targetNamespace="http://schemas.microsoft.com/office/2006/metadata/properties" ma:root="true" ma:fieldsID="c0028f3b27a56a83c99eb02d9bb49d4e" ns2:_="" ns3:_="" ns4:_="">
    <xsd:import namespace="ba688c28-be0c-44d7-8160-62774956d5a8"/>
    <xsd:import namespace="fe04cdcb-acd9-40f4-87f5-510e41208826"/>
    <xsd:import namespace="ef69d38d-c069-47fd-a86d-65acf93227a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OCR" minOccurs="0"/>
                <xsd:element ref="ns3:lcf76f155ced4ddcb4097134ff3c332f" minOccurs="0"/>
                <xsd:element ref="ns4:TaxCatchAll"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688c28-be0c-44d7-8160-62774956d5a8" elementFormDefault="qualified">
    <xsd:import namespace="http://schemas.microsoft.com/office/2006/documentManagement/types"/>
    <xsd:import namespace="http://schemas.microsoft.com/office/infopath/2007/PartnerControls"/>
    <xsd:element name="SharedWithUsers" ma:index="5" nillable="true" ma:displayName="Compartido c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04cdcb-acd9-40f4-87f5-510e41208826" elementFormDefault="qualified">
    <xsd:import namespace="http://schemas.microsoft.com/office/2006/documentManagement/types"/>
    <xsd:import namespace="http://schemas.microsoft.com/office/infopath/2007/PartnerControls"/>
    <xsd:element name="MediaServiceMetadata" ma:index="7" nillable="true" ma:displayName="MediaServiceMetadata" ma:hidden="true" ma:internalName="MediaServiceMetadata" ma:readOnly="true">
      <xsd:simpleType>
        <xsd:restriction base="dms:Note"/>
      </xsd:simpleType>
    </xsd:element>
    <xsd:element name="MediaServiceFastMetadata" ma:index="8"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b0adf84e-870a-453e-bcaf-71f8aafc2679" ma:termSetId="09814cd3-568e-fe90-9814-8d621ff8fb84" ma:anchorId="fba54fb3-c3e1-fe81-a776-ca4b69148c4d" ma:open="true" ma:isKeyword="false">
      <xsd:complexType>
        <xsd:sequence>
          <xsd:element ref="pc:Terms" minOccurs="0" maxOccurs="1"/>
        </xsd:sequence>
      </xsd:complex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f69d38d-c069-47fd-a86d-65acf9322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4ca9414-0b9e-4d3b-9f23-f0594e229f42}" ma:internalName="TaxCatchAll" ma:showField="CatchAllData" ma:web="ecd38108-ad7a-4640-bce5-2ea8d14350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50C0D2-71FE-4202-B06F-5F6098CB8901}">
  <ds:schemaRefs>
    <ds:schemaRef ds:uri="http://schemas.microsoft.com/sharepoint/v3/contenttype/forms"/>
  </ds:schemaRefs>
</ds:datastoreItem>
</file>

<file path=customXml/itemProps2.xml><?xml version="1.0" encoding="utf-8"?>
<ds:datastoreItem xmlns:ds="http://schemas.openxmlformats.org/officeDocument/2006/customXml" ds:itemID="{11ED5735-924B-4076-852E-C6D3CFA38D3C}">
  <ds:schemaRefs>
    <ds:schemaRef ds:uri="http://schemas.microsoft.com/office/2006/metadata/properties"/>
    <ds:schemaRef ds:uri="http://schemas.microsoft.com/office/2006/documentManagement/types"/>
    <ds:schemaRef ds:uri="ba688c28-be0c-44d7-8160-62774956d5a8"/>
    <ds:schemaRef ds:uri="http://purl.org/dc/elements/1.1/"/>
    <ds:schemaRef ds:uri="http://purl.org/dc/dcmitype/"/>
    <ds:schemaRef ds:uri="http://schemas.openxmlformats.org/package/2006/metadata/core-properties"/>
    <ds:schemaRef ds:uri="http://schemas.microsoft.com/office/infopath/2007/PartnerControls"/>
    <ds:schemaRef ds:uri="fe04cdcb-acd9-40f4-87f5-510e41208826"/>
    <ds:schemaRef ds:uri="ef69d38d-c069-47fd-a86d-65acf93227a5"/>
    <ds:schemaRef ds:uri="http://www.w3.org/XML/1998/namespace"/>
    <ds:schemaRef ds:uri="http://purl.org/dc/terms/"/>
  </ds:schemaRefs>
</ds:datastoreItem>
</file>

<file path=customXml/itemProps3.xml><?xml version="1.0" encoding="utf-8"?>
<ds:datastoreItem xmlns:ds="http://schemas.openxmlformats.org/officeDocument/2006/customXml" ds:itemID="{28015B91-BE1B-4929-AF38-0384CAE346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688c28-be0c-44d7-8160-62774956d5a8"/>
    <ds:schemaRef ds:uri="fe04cdcb-acd9-40f4-87f5-510e41208826"/>
    <ds:schemaRef ds:uri="ef69d38d-c069-47fd-a86d-65acf93227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Cuadro 12 (Pres. Detallado)</vt:lpstr>
      <vt:lpstr>Cuadro 7 (Resumen)</vt:lpstr>
      <vt:lpstr>Cuadro 17 Inver</vt:lpstr>
      <vt:lpstr>Cuadro 19 Plurianual</vt:lpstr>
      <vt:lpstr>'Cuadro 12 (Pres. Detallado)'!Área_de_impresión</vt:lpstr>
      <vt:lpstr>'Cuadro 17 Inver'!Área_de_impresión</vt:lpstr>
      <vt:lpstr>'Cuadro 7 (Resumen)'!Área_de_impresión</vt:lpstr>
      <vt:lpstr>'Cuadro 12 (Pres. Detallado)'!Títulos_a_imprimir</vt:lpstr>
      <vt:lpstr>'Cuadro 17 Inver'!Títulos_a_imprimir</vt:lpstr>
    </vt:vector>
  </TitlesOfParts>
  <Company>SUGEF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Arriola</dc:creator>
  <cp:lastModifiedBy>ARIAS GONZALEZ JOSE EZEQUIEL</cp:lastModifiedBy>
  <cp:lastPrinted>2022-08-16T17:59:36Z</cp:lastPrinted>
  <dcterms:created xsi:type="dcterms:W3CDTF">2002-08-01T17:03:10Z</dcterms:created>
  <dcterms:modified xsi:type="dcterms:W3CDTF">2023-10-05T20:28:48Z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0x01010047840F8488598B45879A64BFC989E007</vt:lpwstr>
  </property>
  <property fmtid="{D5CDD505-2E9C-101B-9397-08002B2CF9AE}" pid="3" name="MSIP_Label_b8b4be34-365a-4a68-b9fb-75c1b6874315_Enabled">
    <vt:lpwstr>true</vt:lpwstr>
  </property>
  <property fmtid="{D5CDD505-2E9C-101B-9397-08002B2CF9AE}" pid="4" name="MSIP_Label_b8b4be34-365a-4a68-b9fb-75c1b6874315_SetDate">
    <vt:lpwstr>2023-10-05T20:26:45Z</vt:lpwstr>
  </property>
  <property fmtid="{D5CDD505-2E9C-101B-9397-08002B2CF9AE}" pid="5" name="MSIP_Label_b8b4be34-365a-4a68-b9fb-75c1b6874315_Method">
    <vt:lpwstr>Standard</vt:lpwstr>
  </property>
  <property fmtid="{D5CDD505-2E9C-101B-9397-08002B2CF9AE}" pid="6" name="MSIP_Label_b8b4be34-365a-4a68-b9fb-75c1b6874315_Name">
    <vt:lpwstr>b8b4be34-365a-4a68-b9fb-75c1b6874315</vt:lpwstr>
  </property>
  <property fmtid="{D5CDD505-2E9C-101B-9397-08002B2CF9AE}" pid="7" name="MSIP_Label_b8b4be34-365a-4a68-b9fb-75c1b6874315_SiteId">
    <vt:lpwstr>618d0a45-25a6-4618-9f80-8f70a435ee52</vt:lpwstr>
  </property>
  <property fmtid="{D5CDD505-2E9C-101B-9397-08002B2CF9AE}" pid="8" name="MSIP_Label_b8b4be34-365a-4a68-b9fb-75c1b6874315_ActionId">
    <vt:lpwstr>fea6636e-636f-418a-947b-00001a87cb0b</vt:lpwstr>
  </property>
  <property fmtid="{D5CDD505-2E9C-101B-9397-08002B2CF9AE}" pid="9" name="MSIP_Label_b8b4be34-365a-4a68-b9fb-75c1b6874315_ContentBits">
    <vt:lpwstr>2</vt:lpwstr>
  </property>
</Properties>
</file>