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strory_supen_fi_cr/Documents/Documentos/Estado Cuenta Reportes/"/>
    </mc:Choice>
  </mc:AlternateContent>
  <xr:revisionPtr revIDLastSave="319" documentId="8_{B45BA040-4875-47ED-8313-C558C7D3695A}" xr6:coauthVersionLast="47" xr6:coauthVersionMax="47" xr10:uidLastSave="{649C3776-759A-4F4D-A08C-B1D827679747}"/>
  <bookViews>
    <workbookView xWindow="13860" yWindow="-16320" windowWidth="29040" windowHeight="157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  <sheet name="Renta Temporal" sheetId="4" r:id="rId4"/>
  </sheets>
  <externalReferences>
    <externalReference r:id="rId5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4" l="1"/>
  <c r="D12" i="4"/>
  <c r="B12" i="4"/>
  <c r="N11" i="3"/>
  <c r="N15" i="3" s="1"/>
  <c r="M11" i="2"/>
  <c r="M16" i="2" s="1"/>
  <c r="A14" i="4"/>
  <c r="C5" i="4"/>
  <c r="A3" i="4"/>
  <c r="K15" i="3"/>
  <c r="J15" i="3"/>
  <c r="I15" i="3"/>
  <c r="F15" i="3"/>
  <c r="E15" i="3"/>
  <c r="D15" i="3"/>
  <c r="K14" i="3"/>
  <c r="J14" i="3"/>
  <c r="I14" i="3"/>
  <c r="G14" i="3"/>
  <c r="F14" i="3"/>
  <c r="E14" i="3"/>
  <c r="D14" i="3"/>
  <c r="B14" i="3"/>
  <c r="K13" i="3"/>
  <c r="J13" i="3"/>
  <c r="I13" i="3"/>
  <c r="G13" i="3"/>
  <c r="F13" i="3"/>
  <c r="E13" i="3"/>
  <c r="D13" i="3"/>
  <c r="B13" i="3"/>
  <c r="K12" i="3"/>
  <c r="J12" i="3"/>
  <c r="I12" i="3"/>
  <c r="H12" i="3"/>
  <c r="F12" i="3"/>
  <c r="E12" i="3"/>
  <c r="D12" i="3"/>
  <c r="C12" i="3"/>
  <c r="M11" i="3"/>
  <c r="M15" i="3" s="1"/>
  <c r="L11" i="3"/>
  <c r="L15" i="3" s="1"/>
  <c r="K11" i="3"/>
  <c r="J11" i="3"/>
  <c r="I11" i="3"/>
  <c r="H11" i="3"/>
  <c r="F11" i="3"/>
  <c r="E11" i="3"/>
  <c r="D11" i="3"/>
  <c r="C11" i="3"/>
  <c r="J16" i="2"/>
  <c r="I16" i="2"/>
  <c r="H16" i="2"/>
  <c r="E16" i="2"/>
  <c r="D16" i="2"/>
  <c r="C16" i="2"/>
  <c r="J15" i="2"/>
  <c r="I15" i="2"/>
  <c r="H15" i="2"/>
  <c r="G15" i="2"/>
  <c r="E15" i="2"/>
  <c r="D15" i="2"/>
  <c r="C15" i="2"/>
  <c r="B15" i="2"/>
  <c r="J14" i="2"/>
  <c r="I14" i="2"/>
  <c r="H14" i="2"/>
  <c r="G14" i="2"/>
  <c r="E14" i="2"/>
  <c r="D14" i="2"/>
  <c r="C14" i="2"/>
  <c r="B14" i="2"/>
  <c r="J13" i="2"/>
  <c r="I13" i="2"/>
  <c r="H13" i="2"/>
  <c r="F13" i="2"/>
  <c r="F16" i="2" s="1"/>
  <c r="E13" i="2"/>
  <c r="D13" i="2"/>
  <c r="C13" i="2"/>
  <c r="B13" i="2"/>
  <c r="J12" i="2"/>
  <c r="I12" i="2"/>
  <c r="H12" i="2"/>
  <c r="G12" i="2"/>
  <c r="E12" i="2"/>
  <c r="D12" i="2"/>
  <c r="C12" i="2"/>
  <c r="B12" i="2"/>
  <c r="L11" i="2"/>
  <c r="L16" i="2" s="1"/>
  <c r="K11" i="2"/>
  <c r="K16" i="2" s="1"/>
  <c r="J11" i="2"/>
  <c r="I11" i="2"/>
  <c r="H11" i="2"/>
  <c r="G11" i="2"/>
  <c r="E11" i="2"/>
  <c r="D11" i="2"/>
  <c r="C11" i="2"/>
  <c r="B11" i="2"/>
  <c r="I17" i="1"/>
  <c r="H17" i="1"/>
  <c r="G17" i="1"/>
  <c r="E17" i="1"/>
  <c r="D17" i="1"/>
  <c r="C17" i="1"/>
  <c r="I16" i="1"/>
  <c r="H16" i="1"/>
  <c r="G16" i="1"/>
  <c r="F16" i="1"/>
  <c r="E16" i="1"/>
  <c r="D16" i="1"/>
  <c r="C16" i="1"/>
  <c r="B16" i="1"/>
  <c r="I15" i="1"/>
  <c r="H15" i="1"/>
  <c r="G15" i="1"/>
  <c r="F15" i="1"/>
  <c r="E15" i="1"/>
  <c r="D15" i="1"/>
  <c r="C15" i="1"/>
  <c r="B15" i="1"/>
  <c r="I14" i="1"/>
  <c r="H14" i="1"/>
  <c r="G14" i="1"/>
  <c r="F14" i="1"/>
  <c r="E14" i="1"/>
  <c r="D14" i="1"/>
  <c r="C14" i="1"/>
  <c r="B14" i="1"/>
  <c r="I13" i="1"/>
  <c r="H13" i="1"/>
  <c r="G13" i="1"/>
  <c r="F13" i="1"/>
  <c r="E13" i="1"/>
  <c r="D13" i="1"/>
  <c r="C13" i="1"/>
  <c r="B13" i="1"/>
  <c r="I12" i="1"/>
  <c r="H12" i="1"/>
  <c r="G12" i="1"/>
  <c r="F12" i="1"/>
  <c r="E12" i="1"/>
  <c r="D12" i="1"/>
  <c r="C12" i="1"/>
  <c r="B12" i="1"/>
  <c r="I11" i="1"/>
  <c r="H11" i="1"/>
  <c r="G11" i="1"/>
  <c r="F11" i="1"/>
  <c r="E11" i="1"/>
  <c r="D11" i="1"/>
  <c r="C11" i="1"/>
  <c r="B11" i="1"/>
  <c r="A17" i="3"/>
  <c r="A18" i="2"/>
  <c r="G5" i="3"/>
  <c r="F5" i="2"/>
  <c r="A3" i="3"/>
  <c r="A3" i="2"/>
  <c r="C15" i="3" l="1"/>
  <c r="B15" i="3"/>
  <c r="H15" i="3"/>
  <c r="B16" i="2"/>
  <c r="G15" i="3"/>
  <c r="F17" i="1"/>
  <c r="B17" i="1"/>
  <c r="G16" i="2"/>
</calcChain>
</file>

<file path=xl/sharedStrings.xml><?xml version="1.0" encoding="utf-8"?>
<sst xmlns="http://schemas.openxmlformats.org/spreadsheetml/2006/main" count="108" uniqueCount="42">
  <si>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</si>
  <si>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</si>
  <si>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</si>
  <si>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</si>
  <si>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</si>
  <si>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</si>
  <si>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</si>
  <si>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</si>
  <si>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</si>
  <si>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</si>
  <si>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</si>
  <si>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</si>
  <si>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</si>
  <si>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</si>
  <si>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</si>
  <si>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</si>
  <si>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</si>
  <si>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</si>
  <si>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</si>
  <si>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</si>
  <si>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</si>
  <si>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</si>
  <si>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</si>
  <si>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</si>
  <si>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</si>
  <si>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</si>
  <si>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</si>
  <si>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</si>
  <si>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</si>
  <si>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</si>
  <si>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</si>
  <si>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</si>
  <si>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</si>
  <si>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</si>
  <si>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</si>
  <si>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</si>
  <si>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</si>
  <si>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>(1) Información con base en cifras suministradas por la SUPEN con cierre a mayo 2026</t>
  </si>
  <si>
    <t xml:space="preserve">SUPERINTENDENCIA DE PENSIONES </t>
  </si>
  <si>
    <t>Fondo Renta Temporal</t>
  </si>
  <si>
    <t xml:space="preserve"> SUPERINTENDENCIA DE PENSIONES </t>
  </si>
  <si>
    <t xml:space="preserve">(2) Rentabilidad bruta. Tenga presente que la rentabilidad de un fondo es variable, por lo que no se garantiza que las rentabilidades pasadas se mantengan en el futuro.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</si>
</sst>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21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  <border>
      <left style="medium">
        <color indexed="9"/>
      </left>
      <right/>
      <top/>
      <bottom/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9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4" fillId="0" borderId="0" xfId="0" applyFont="1"/>
    <xf numFmtId="10" fontId="0" fillId="2" borderId="0" xfId="0" applyNumberFormat="1" applyFill="1"/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9" fillId="3" borderId="5" xfId="2" applyFont="1" applyFill="1" applyBorder="1" applyAlignment="1">
      <alignment horizontal="center" vertical="center" wrapText="1"/>
    </xf>
    <xf numFmtId="0" fontId="2" fillId="0" borderId="17" xfId="2" applyBorder="1"/>
    <xf numFmtId="0" fontId="2" fillId="0" borderId="19" xfId="2" applyBorder="1"/>
    <xf numFmtId="0" fontId="2" fillId="0" borderId="0" xfId="0" applyFont="1" applyAlignment="1">
      <alignment vertical="center"/>
    </xf>
    <xf numFmtId="0" fontId="2" fillId="0" borderId="0" xfId="2"/>
    <xf numFmtId="0" fontId="4" fillId="0" borderId="3" xfId="2" applyFont="1" applyBorder="1" applyAlignment="1">
      <alignment vertical="center" wrapText="1"/>
    </xf>
    <xf numFmtId="0" fontId="4" fillId="0" borderId="1" xfId="2" applyFont="1" applyBorder="1" applyAlignment="1">
      <alignment vertical="center" wrapText="1"/>
    </xf>
    <xf numFmtId="0" fontId="4" fillId="0" borderId="6" xfId="2" applyFont="1" applyBorder="1" applyAlignment="1">
      <alignment vertical="center" wrapText="1"/>
    </xf>
    <xf numFmtId="0" fontId="4" fillId="0" borderId="4" xfId="2" applyFont="1" applyBorder="1" applyAlignment="1">
      <alignment vertical="center" wrapText="1"/>
    </xf>
    <xf numFmtId="10" fontId="2" fillId="0" borderId="10" xfId="2" applyNumberFormat="1" applyBorder="1" applyAlignment="1">
      <alignment horizontal="left"/>
    </xf>
    <xf numFmtId="0" fontId="4" fillId="0" borderId="20" xfId="2" applyFont="1" applyBorder="1" applyAlignment="1">
      <alignment vertical="center" wrapText="1"/>
    </xf>
    <xf numFmtId="0" fontId="6" fillId="0" borderId="0" xfId="2" applyFont="1"/>
    <xf numFmtId="0" fontId="3" fillId="0" borderId="0" xfId="2" applyFont="1"/>
    <xf numFmtId="0" fontId="2" fillId="0" borderId="0" xfId="0" applyFont="1" applyAlignment="1">
      <alignment horizontal="left" vertical="justify" wrapText="1"/>
    </xf>
    <xf numFmtId="0" fontId="8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2" borderId="0" xfId="0" applyFill="1" applyAlignment="1">
      <alignment horizontal="left"/>
    </xf>
    <xf numFmtId="0" fontId="2" fillId="0" borderId="0" xfId="2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wrapText="1"/>
    </xf>
    <xf numFmtId="0" fontId="2" fillId="0" borderId="0" xfId="0" applyFont="1" applyAlignment="1">
      <alignment horizontal="left" vertical="justify"/>
    </xf>
    <xf numFmtId="0" fontId="2" fillId="0" borderId="0" xfId="0" applyFont="1" applyAlignment="1">
      <alignment horizontal="left"/>
    </xf>
    <xf numFmtId="0" fontId="4" fillId="3" borderId="15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right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4" fillId="3" borderId="18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7" fillId="0" borderId="1" xfId="2" applyFont="1" applyBorder="1"/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0" xfId="0" applyFont="1" applyAlignment="1">
      <alignment horizontal="left" wrapText="1"/>
    </xf>
    <xf numFmtId="0" fontId="14" fillId="0" borderId="0" xfId="0" applyFo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2" fillId="0" borderId="19" xfId="2" applyBorder="1" applyAlignment="1">
      <alignment horizontal="center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/>
      <sheetData sheetId="1"/>
      <sheetData sheetId="2"/>
      <sheetData sheetId="3"/>
      <sheetData sheetId="4"/>
      <sheetData sheetId="5">
        <row r="4">
          <cell r="K4" t="str">
            <v>Etiquetas de fila</v>
          </cell>
          <cell r="L4" t="str">
            <v>RENDIMIENTO</v>
          </cell>
          <cell r="M4" t="str">
            <v>SALDO</v>
          </cell>
        </row>
        <row r="5">
          <cell r="K5" t="str">
            <v>BACSJ PENSIONES</v>
          </cell>
          <cell r="L5">
            <v>0</v>
          </cell>
          <cell r="M5">
            <v>3.4999999999999996E-3</v>
          </cell>
        </row>
        <row r="6">
          <cell r="K6" t="str">
            <v>BCR-PENSION</v>
          </cell>
          <cell r="L6">
            <v>0</v>
          </cell>
          <cell r="M6">
            <v>3.4999999999999996E-3</v>
          </cell>
        </row>
        <row r="7">
          <cell r="K7" t="str">
            <v>BN-VITAL</v>
          </cell>
          <cell r="L7">
            <v>0</v>
          </cell>
          <cell r="M7">
            <v>3.4999999999999996E-3</v>
          </cell>
        </row>
        <row r="8">
          <cell r="K8" t="str">
            <v>CCSS-OPC</v>
          </cell>
          <cell r="L8">
            <v>0</v>
          </cell>
          <cell r="M8">
            <v>3.4999999999999996E-3</v>
          </cell>
        </row>
        <row r="9">
          <cell r="K9" t="str">
            <v>POPULAR</v>
          </cell>
          <cell r="L9">
            <v>0</v>
          </cell>
          <cell r="M9">
            <v>3.4999999999999996E-3</v>
          </cell>
        </row>
        <row r="10">
          <cell r="K10" t="str">
            <v>VIDA PLENA</v>
          </cell>
          <cell r="L10">
            <v>0</v>
          </cell>
          <cell r="M10">
            <v>3.4999999999999996E-3</v>
          </cell>
        </row>
        <row r="19">
          <cell r="M19">
            <v>0.02</v>
          </cell>
        </row>
        <row r="20">
          <cell r="M20">
            <v>0.02</v>
          </cell>
        </row>
        <row r="21">
          <cell r="M21">
            <v>0.02</v>
          </cell>
        </row>
        <row r="22">
          <cell r="M22">
            <v>1.9699999999999999E-2</v>
          </cell>
        </row>
        <row r="23">
          <cell r="M23">
            <v>0.02</v>
          </cell>
        </row>
        <row r="24">
          <cell r="M24">
            <v>0.02</v>
          </cell>
        </row>
        <row r="33">
          <cell r="M33">
            <v>1.4999999999999999E-2</v>
          </cell>
        </row>
        <row r="34">
          <cell r="M34">
            <v>1.4999999999999999E-2</v>
          </cell>
        </row>
        <row r="35">
          <cell r="M35">
            <v>1.4999999999999999E-2</v>
          </cell>
        </row>
        <row r="36">
          <cell r="M36">
            <v>1.4999999999999999E-2</v>
          </cell>
        </row>
        <row r="37">
          <cell r="M37">
            <v>1.4800000000000001E-2</v>
          </cell>
        </row>
        <row r="46">
          <cell r="M46">
            <v>1.4999999999999999E-2</v>
          </cell>
        </row>
        <row r="47">
          <cell r="M47">
            <v>1.4999999999999999E-2</v>
          </cell>
        </row>
        <row r="48">
          <cell r="L48">
            <v>0.1</v>
          </cell>
        </row>
        <row r="49">
          <cell r="M49">
            <v>1.4999999999999999E-2</v>
          </cell>
        </row>
        <row r="50">
          <cell r="M50">
            <v>1.4800000000000001E-2</v>
          </cell>
        </row>
        <row r="59">
          <cell r="M59">
            <v>1.4999999999999999E-2</v>
          </cell>
        </row>
        <row r="68">
          <cell r="M68">
            <v>8.0000000000000002E-3</v>
          </cell>
        </row>
        <row r="69">
          <cell r="M69">
            <v>0.01</v>
          </cell>
        </row>
        <row r="70">
          <cell r="L70">
            <v>0.1</v>
          </cell>
        </row>
        <row r="71">
          <cell r="L71">
            <v>0.1</v>
          </cell>
        </row>
        <row r="80">
          <cell r="M80">
            <v>8.0000000000000002E-3</v>
          </cell>
        </row>
        <row r="81">
          <cell r="M81">
            <v>0.01</v>
          </cell>
        </row>
        <row r="82">
          <cell r="L82">
            <v>0.1</v>
          </cell>
        </row>
        <row r="83">
          <cell r="L83">
            <v>0.1</v>
          </cell>
        </row>
        <row r="92">
          <cell r="M92">
            <v>8.0000000000000002E-3</v>
          </cell>
        </row>
      </sheetData>
      <sheetData sheetId="6"/>
      <sheetData sheetId="7">
        <row r="4">
          <cell r="M4" t="str">
            <v>Etiquetas de fila</v>
          </cell>
          <cell r="N4" t="str">
            <v>3N</v>
          </cell>
          <cell r="O4" t="str">
            <v>5N</v>
          </cell>
          <cell r="P4" t="str">
            <v>XN</v>
          </cell>
        </row>
        <row r="5">
          <cell r="M5" t="str">
            <v>SJ-PENSIONES</v>
          </cell>
          <cell r="N5">
            <v>0.10949999999999999</v>
          </cell>
          <cell r="O5">
            <v>7.3300000000000004E-2</v>
          </cell>
          <cell r="P5">
            <v>8.0799999999999997E-2</v>
          </cell>
        </row>
        <row r="6">
          <cell r="M6" t="str">
            <v>BCR-PENSION</v>
          </cell>
          <cell r="N6">
            <v>8.6800000000000002E-2</v>
          </cell>
          <cell r="O6">
            <v>6.6000000000000003E-2</v>
          </cell>
          <cell r="P6">
            <v>7.8700000000000006E-2</v>
          </cell>
        </row>
        <row r="7">
          <cell r="M7" t="str">
            <v>BN-VITAL</v>
          </cell>
          <cell r="N7">
            <v>9.9199999999999997E-2</v>
          </cell>
          <cell r="O7">
            <v>6.9099999999999995E-2</v>
          </cell>
          <cell r="P7">
            <v>8.2899999999999988E-2</v>
          </cell>
        </row>
        <row r="8">
          <cell r="M8" t="str">
            <v>CCSS-OPC</v>
          </cell>
          <cell r="N8">
            <v>9.4899999999999998E-2</v>
          </cell>
          <cell r="O8">
            <v>6.4100000000000004E-2</v>
          </cell>
          <cell r="P8">
            <v>8.0600000000000005E-2</v>
          </cell>
        </row>
        <row r="9">
          <cell r="M9" t="str">
            <v>POPULAR</v>
          </cell>
          <cell r="N9">
            <v>0.11779999999999999</v>
          </cell>
          <cell r="O9">
            <v>7.7199999999999991E-2</v>
          </cell>
          <cell r="P9">
            <v>8.9200000000000002E-2</v>
          </cell>
        </row>
        <row r="10">
          <cell r="M10" t="str">
            <v>VIDA PLENA</v>
          </cell>
          <cell r="N10">
            <v>9.5100000000000004E-2</v>
          </cell>
          <cell r="O10">
            <v>7.3899999999999993E-2</v>
          </cell>
          <cell r="P10">
            <v>8.5199999999999998E-2</v>
          </cell>
        </row>
        <row r="11">
          <cell r="M11" t="str">
            <v>ZREGIMEN</v>
          </cell>
          <cell r="N11">
            <v>0.1065</v>
          </cell>
          <cell r="O11">
            <v>7.3099999999999998E-2</v>
          </cell>
          <cell r="P11">
            <v>8.5000000000000006E-2</v>
          </cell>
        </row>
        <row r="20">
          <cell r="N20">
            <v>9.0700000000000003E-2</v>
          </cell>
          <cell r="O20">
            <v>6.5299999999999997E-2</v>
          </cell>
          <cell r="P20">
            <v>7.7699999999999991E-2</v>
          </cell>
        </row>
        <row r="21">
          <cell r="N21">
            <v>8.1600000000000006E-2</v>
          </cell>
          <cell r="O21">
            <v>7.1399999999999991E-2</v>
          </cell>
          <cell r="P21">
            <v>8.5900000000000004E-2</v>
          </cell>
        </row>
        <row r="22">
          <cell r="N22">
            <v>9.4200000000000006E-2</v>
          </cell>
          <cell r="O22">
            <v>7.6299999999999993E-2</v>
          </cell>
          <cell r="P22">
            <v>8.7400000000000005E-2</v>
          </cell>
        </row>
        <row r="23">
          <cell r="N23">
            <v>8.0600000000000005E-2</v>
          </cell>
          <cell r="O23">
            <v>5.57E-2</v>
          </cell>
          <cell r="P23">
            <v>7.0900000000000005E-2</v>
          </cell>
        </row>
        <row r="24">
          <cell r="N24">
            <v>8.6400000000000005E-2</v>
          </cell>
          <cell r="O24">
            <v>7.9199999999999993E-2</v>
          </cell>
          <cell r="P24">
            <v>8.5199999999999998E-2</v>
          </cell>
        </row>
        <row r="25">
          <cell r="N25">
            <v>8.0199999999999994E-2</v>
          </cell>
          <cell r="O25">
            <v>7.3599999999999999E-2</v>
          </cell>
          <cell r="P25">
            <v>8.4199999999999997E-2</v>
          </cell>
        </row>
        <row r="26">
          <cell r="N26">
            <v>8.6199999999999999E-2</v>
          </cell>
          <cell r="O26">
            <v>6.93E-2</v>
          </cell>
          <cell r="P26">
            <v>8.0600000000000005E-2</v>
          </cell>
        </row>
        <row r="35">
          <cell r="N35">
            <v>8.199999999999999E-2</v>
          </cell>
          <cell r="O35">
            <v>7.1800000000000003E-2</v>
          </cell>
          <cell r="P35">
            <v>7.5999999999999998E-2</v>
          </cell>
        </row>
        <row r="36">
          <cell r="N36">
            <v>7.5899999999999995E-2</v>
          </cell>
          <cell r="O36">
            <v>6.9099999999999995E-2</v>
          </cell>
          <cell r="P36">
            <v>8.5000000000000006E-2</v>
          </cell>
        </row>
        <row r="37">
          <cell r="N37">
            <v>9.1799999999999993E-2</v>
          </cell>
          <cell r="O37">
            <v>6.5799999999999997E-2</v>
          </cell>
          <cell r="P37">
            <v>8.3199999999999996E-2</v>
          </cell>
        </row>
        <row r="38">
          <cell r="N38">
            <v>9.6300000000000011E-2</v>
          </cell>
          <cell r="O38">
            <v>8.77E-2</v>
          </cell>
          <cell r="P38">
            <v>8.6400000000000005E-2</v>
          </cell>
        </row>
        <row r="39">
          <cell r="N39">
            <v>9.5799999999999996E-2</v>
          </cell>
          <cell r="O39">
            <v>8.2299999999999998E-2</v>
          </cell>
          <cell r="P39">
            <v>8.6400000000000005E-2</v>
          </cell>
        </row>
        <row r="40">
          <cell r="N40">
            <v>9.3200000000000005E-2</v>
          </cell>
          <cell r="O40">
            <v>7.9000000000000001E-2</v>
          </cell>
          <cell r="P40">
            <v>8.4900000000000003E-2</v>
          </cell>
        </row>
        <row r="48">
          <cell r="N48">
            <v>9.3000000000000013E-2</v>
          </cell>
          <cell r="O48">
            <v>6.3E-2</v>
          </cell>
          <cell r="P48">
            <v>7.690000000000001E-2</v>
          </cell>
        </row>
        <row r="49">
          <cell r="N49">
            <v>8.5299999999999987E-2</v>
          </cell>
          <cell r="O49">
            <v>7.9600000000000004E-2</v>
          </cell>
          <cell r="P49">
            <v>9.1499999999999998E-2</v>
          </cell>
        </row>
        <row r="50">
          <cell r="N50">
            <v>0.1094</v>
          </cell>
          <cell r="O50">
            <v>8.5699999999999998E-2</v>
          </cell>
          <cell r="P50">
            <v>9.4E-2</v>
          </cell>
        </row>
        <row r="51">
          <cell r="N51">
            <v>9.11E-2</v>
          </cell>
          <cell r="O51">
            <v>8.2799999999999999E-2</v>
          </cell>
          <cell r="P51">
            <v>8.6699999999999999E-2</v>
          </cell>
        </row>
        <row r="52">
          <cell r="N52">
            <v>9.11E-2</v>
          </cell>
          <cell r="O52">
            <v>7.9899999999999999E-2</v>
          </cell>
          <cell r="P52">
            <v>8.4399999999999989E-2</v>
          </cell>
        </row>
        <row r="53">
          <cell r="N53">
            <v>9.7799999999999998E-2</v>
          </cell>
          <cell r="O53">
            <v>7.7899999999999997E-2</v>
          </cell>
          <cell r="P53">
            <v>8.6899999999999991E-2</v>
          </cell>
        </row>
        <row r="61">
          <cell r="N61">
            <v>0.12869999999999998</v>
          </cell>
          <cell r="O61">
            <v>9.4800000000000009E-2</v>
          </cell>
        </row>
        <row r="71">
          <cell r="N71">
            <v>6.5000000000000002E-2</v>
          </cell>
          <cell r="O71">
            <v>4.5499999999999999E-2</v>
          </cell>
          <cell r="P71">
            <v>4.6100000000000002E-2</v>
          </cell>
        </row>
        <row r="72">
          <cell r="N72">
            <v>7.9699999999999993E-2</v>
          </cell>
          <cell r="O72">
            <v>6.6400000000000001E-2</v>
          </cell>
          <cell r="P72">
            <v>6.83E-2</v>
          </cell>
        </row>
        <row r="73">
          <cell r="N73">
            <v>0.1096</v>
          </cell>
          <cell r="O73">
            <v>7.9199999999999993E-2</v>
          </cell>
          <cell r="P73">
            <v>6.9199999999999998E-2</v>
          </cell>
        </row>
        <row r="74">
          <cell r="N74">
            <v>9.3399999999999997E-2</v>
          </cell>
          <cell r="O74">
            <v>7.8899999999999998E-2</v>
          </cell>
          <cell r="P74">
            <v>6.7799999999999999E-2</v>
          </cell>
        </row>
        <row r="75">
          <cell r="N75">
            <v>9.5799999999999996E-2</v>
          </cell>
          <cell r="O75">
            <v>7.4499999999999997E-2</v>
          </cell>
          <cell r="P75">
            <v>6.59E-2</v>
          </cell>
        </row>
        <row r="84">
          <cell r="N84">
            <v>9.0500000000000011E-2</v>
          </cell>
          <cell r="O84">
            <v>6.0999999999999999E-2</v>
          </cell>
          <cell r="P84">
            <v>5.8299999999999998E-2</v>
          </cell>
        </row>
        <row r="85">
          <cell r="N85">
            <v>8.0100000000000005E-2</v>
          </cell>
          <cell r="O85">
            <v>6.7500000000000004E-2</v>
          </cell>
          <cell r="P85">
            <v>6.93E-2</v>
          </cell>
        </row>
        <row r="86">
          <cell r="N86">
            <v>0.115</v>
          </cell>
          <cell r="O86">
            <v>8.0399999999999985E-2</v>
          </cell>
          <cell r="P86">
            <v>7.2300000000000003E-2</v>
          </cell>
        </row>
        <row r="87">
          <cell r="N87">
            <v>9.3100000000000002E-2</v>
          </cell>
          <cell r="O87">
            <v>7.7399999999999997E-2</v>
          </cell>
          <cell r="P87">
            <v>6.5199999999999994E-2</v>
          </cell>
        </row>
        <row r="88">
          <cell r="N88">
            <v>9.820000000000001E-2</v>
          </cell>
          <cell r="O88">
            <v>6.9800000000000001E-2</v>
          </cell>
          <cell r="P88">
            <v>6.4399999999999999E-2</v>
          </cell>
        </row>
        <row r="96">
          <cell r="N96">
            <v>0.12560000000000002</v>
          </cell>
          <cell r="O96">
            <v>7.8700000000000006E-2</v>
          </cell>
        </row>
      </sheetData>
      <sheetData sheetId="8">
        <row r="3">
          <cell r="A3" t="str">
            <v>SEGÚN LO DISPUESTO EN EL  SP-A-191 DE 07 DE DICIEMBRE DEL 2017 Y SUS REFORMAS</v>
          </cell>
          <cell r="B3"/>
          <cell r="C3"/>
          <cell r="D3"/>
          <cell r="E3"/>
          <cell r="F3"/>
          <cell r="G3"/>
          <cell r="H3"/>
          <cell r="I3"/>
        </row>
      </sheetData>
      <sheetData sheetId="9">
        <row r="3">
          <cell r="A3" t="str">
            <v>SEGÚN LO DISPUESTO EN EL  SP-A-191 DE 07 DE DICIEMBRE DEL 2017 Y SUS REFORMAS</v>
          </cell>
          <cell r="B3"/>
          <cell r="C3"/>
          <cell r="D3"/>
          <cell r="E3"/>
          <cell r="F3"/>
          <cell r="G3"/>
          <cell r="H3"/>
          <cell r="I3"/>
          <cell r="J3"/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="115" zoomScaleNormal="115" workbookViewId="0">
      <selection activeCell="E5" sqref="E5"/>
    </sheetView>
  </sheetViews>
  <sheetFormatPr baseColWidth="10" defaultColWidth="11.453125" defaultRowHeight="14.5" x14ac:dyDescent="0.35"/>
  <cols>
    <col min="1" max="1" width="20.7265625" style="1" customWidth="1"/>
    <col min="2" max="2" width="15.36328125" style="1" customWidth="1"/>
    <col min="3" max="5" width="14.7265625" style="1" customWidth="1"/>
    <col min="6" max="6" width="15.36328125" style="1" customWidth="1"/>
    <col min="7" max="9" width="14.81640625" style="1" customWidth="1"/>
    <col min="10" max="11" width="12.54296875" style="1" customWidth="1"/>
    <col min="12" max="13" width="15.90625" style="1" customWidth="1"/>
    <col min="14" max="16384" width="11.453125" style="1"/>
  </cols>
  <sheetData>
    <row r="1" spans="1:18" x14ac:dyDescent="0.3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32"/>
    </row>
    <row r="2" spans="1:18" x14ac:dyDescent="0.3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32"/>
    </row>
    <row r="3" spans="1:18" x14ac:dyDescent="0.3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32"/>
    </row>
    <row r="4" spans="1:18" ht="8.5" customHeight="1" x14ac:dyDescent="0.35">
      <c r="A4" s="58"/>
      <c r="B4" s="58"/>
      <c r="C4" s="58"/>
      <c r="D4" s="58"/>
      <c r="E4" s="58"/>
      <c r="F4" s="58"/>
      <c r="G4" s="58"/>
      <c r="H4" s="58"/>
      <c r="I4" s="58"/>
      <c r="J4" s="31"/>
    </row>
    <row r="5" spans="1:18" ht="15.5" x14ac:dyDescent="0.35">
      <c r="A5" s="73" t="s">
        <v>3</v>
      </c>
      <c r="B5" s="73"/>
      <c r="C5" s="73"/>
      <c r="D5" s="73"/>
      <c r="E5" s="29">
        <v>46143</v>
      </c>
      <c r="F5" s="27"/>
      <c r="G5" s="27"/>
      <c r="H5" s="27"/>
      <c r="I5" s="27"/>
      <c r="J5" s="27"/>
      <c r="K5" s="11"/>
    </row>
    <row r="6" spans="1:18" x14ac:dyDescent="0.35">
      <c r="A6" s="58"/>
      <c r="B6" s="58"/>
      <c r="C6" s="58"/>
      <c r="D6" s="58"/>
      <c r="E6" s="58"/>
      <c r="F6" s="58"/>
      <c r="G6" s="58"/>
      <c r="H6" s="58"/>
      <c r="I6" s="58"/>
      <c r="J6" s="31"/>
      <c r="K6" s="28"/>
      <c r="M6" s="36"/>
      <c r="N6" s="36"/>
      <c r="O6" s="36"/>
    </row>
    <row r="7" spans="1:18" ht="28.5" customHeight="1" thickBot="1" x14ac:dyDescent="0.4">
      <c r="A7" s="70" t="s">
        <v>4</v>
      </c>
      <c r="B7" s="59" t="s">
        <v>5</v>
      </c>
      <c r="C7" s="60"/>
      <c r="D7" s="60"/>
      <c r="E7" s="70"/>
      <c r="F7" s="59" t="s">
        <v>6</v>
      </c>
      <c r="G7" s="60"/>
      <c r="H7" s="60"/>
      <c r="I7" s="60"/>
      <c r="M7" s="36"/>
      <c r="N7" s="36"/>
      <c r="O7" s="36"/>
    </row>
    <row r="8" spans="1:18" ht="28.5" customHeight="1" thickBot="1" x14ac:dyDescent="0.4">
      <c r="A8" s="74"/>
      <c r="B8" s="61" t="s">
        <v>7</v>
      </c>
      <c r="C8" s="62"/>
      <c r="D8" s="62"/>
      <c r="E8" s="74"/>
      <c r="F8" s="61" t="s">
        <v>7</v>
      </c>
      <c r="G8" s="62"/>
      <c r="H8" s="62"/>
      <c r="I8" s="62"/>
      <c r="M8" s="36"/>
      <c r="N8" s="36"/>
      <c r="O8" s="36"/>
    </row>
    <row r="9" spans="1:18" ht="28.5" customHeight="1" thickBot="1" x14ac:dyDescent="0.4">
      <c r="A9" s="74"/>
      <c r="B9" s="71" t="s">
        <v>8</v>
      </c>
      <c r="C9" s="61" t="s">
        <v>9</v>
      </c>
      <c r="D9" s="62"/>
      <c r="E9" s="74"/>
      <c r="F9" s="71" t="s">
        <v>8</v>
      </c>
      <c r="G9" s="61" t="s">
        <v>9</v>
      </c>
      <c r="H9" s="62"/>
      <c r="I9" s="74"/>
      <c r="M9" s="36"/>
      <c r="N9" s="36"/>
      <c r="O9" s="36"/>
    </row>
    <row r="10" spans="1:18" ht="28.5" customHeight="1" thickBot="1" x14ac:dyDescent="0.4">
      <c r="A10" s="74"/>
      <c r="B10" s="72"/>
      <c r="C10" s="21" t="s">
        <v>10</v>
      </c>
      <c r="D10" s="2" t="s">
        <v>11</v>
      </c>
      <c r="E10" s="2" t="s">
        <v>12</v>
      </c>
      <c r="F10" s="72"/>
      <c r="G10" s="21" t="s">
        <v>10</v>
      </c>
      <c r="H10" s="2" t="s">
        <v>11</v>
      </c>
      <c r="I10" s="2" t="s">
        <v>12</v>
      </c>
      <c r="M10" s="36"/>
      <c r="N10" s="36"/>
      <c r="O10" s="36"/>
    </row>
    <row r="11" spans="1:18" ht="15" thickBot="1" x14ac:dyDescent="0.4">
      <c r="A11" s="8" t="s">
        <v>13</v>
      </c>
      <c r="B11" s="13">
        <f>+VLOOKUP("BACSJ PENSIONES",[1]T.Comisiones!$K$4:$M$10,3,0)</f>
        <v>3.4999999999999996E-3</v>
      </c>
      <c r="C11" s="13">
        <f>+VLOOKUP("SJ-PENSIONES",[1]T.Rendimientos!$M$4:$P$11,2,0)</f>
        <v>0.10949999999999999</v>
      </c>
      <c r="D11" s="13">
        <f>+VLOOKUP("SJ-PENSIONES",[1]T.Rendimientos!$M$4:$P$11,3,0)</f>
        <v>7.3300000000000004E-2</v>
      </c>
      <c r="E11" s="13">
        <f>+VLOOKUP("SJ-PENSIONES",[1]T.Rendimientos!$M$4:$P$11,4,0)</f>
        <v>8.0799999999999997E-2</v>
      </c>
      <c r="F11" s="13">
        <f>+[1]T.Comisiones!M19</f>
        <v>0.02</v>
      </c>
      <c r="G11" s="13">
        <f>+[1]T.Rendimientos!N20</f>
        <v>9.0700000000000003E-2</v>
      </c>
      <c r="H11" s="13">
        <f>+[1]T.Rendimientos!O20</f>
        <v>6.5299999999999997E-2</v>
      </c>
      <c r="I11" s="13">
        <f>+[1]T.Rendimientos!P20</f>
        <v>7.7699999999999991E-2</v>
      </c>
      <c r="J11" s="33"/>
      <c r="K11" s="33"/>
      <c r="L11" s="33"/>
      <c r="M11" s="36"/>
      <c r="N11" s="36"/>
      <c r="O11" s="36"/>
      <c r="P11" s="33"/>
      <c r="Q11" s="33"/>
      <c r="R11" s="33"/>
    </row>
    <row r="12" spans="1:18" ht="15" thickBot="1" x14ac:dyDescent="0.4">
      <c r="A12" s="6" t="s">
        <v>14</v>
      </c>
      <c r="B12" s="14">
        <f>+VLOOKUP("BCR-PENSION",[1]T.Comisiones!$K$4:$M$10,3,0)</f>
        <v>3.4999999999999996E-3</v>
      </c>
      <c r="C12" s="14">
        <f>+VLOOKUP("BCR-PENSION",[1]T.Rendimientos!$M$4:$P$11,2,0)</f>
        <v>8.6800000000000002E-2</v>
      </c>
      <c r="D12" s="14">
        <f>+VLOOKUP("BCR-PENSION",[1]T.Rendimientos!$M$4:$P$11,3,0)</f>
        <v>6.6000000000000003E-2</v>
      </c>
      <c r="E12" s="14">
        <f>+VLOOKUP("BCR-PENSION",[1]T.Rendimientos!$M$4:$P$11,4,0)</f>
        <v>7.8700000000000006E-2</v>
      </c>
      <c r="F12" s="14">
        <f>+[1]T.Comisiones!M20</f>
        <v>0.02</v>
      </c>
      <c r="G12" s="14">
        <f>+[1]T.Rendimientos!N21</f>
        <v>8.1600000000000006E-2</v>
      </c>
      <c r="H12" s="14">
        <f>+[1]T.Rendimientos!O21</f>
        <v>7.1399999999999991E-2</v>
      </c>
      <c r="I12" s="14">
        <f>+[1]T.Rendimientos!P21</f>
        <v>8.5900000000000004E-2</v>
      </c>
      <c r="J12" s="33"/>
      <c r="K12" s="33"/>
      <c r="L12" s="33"/>
      <c r="M12" s="36"/>
      <c r="N12" s="36"/>
      <c r="O12" s="36"/>
      <c r="P12" s="33"/>
      <c r="Q12" s="33"/>
      <c r="R12" s="33"/>
    </row>
    <row r="13" spans="1:18" ht="15" thickBot="1" x14ac:dyDescent="0.4">
      <c r="A13" s="8" t="s">
        <v>15</v>
      </c>
      <c r="B13" s="13">
        <f>+VLOOKUP("BN-VITAL",[1]T.Comisiones!$K$4:$M$10,3,0)</f>
        <v>3.4999999999999996E-3</v>
      </c>
      <c r="C13" s="13">
        <f>+VLOOKUP("BN-VITAL",[1]T.Rendimientos!$M$4:$P$11,2,0)</f>
        <v>9.9199999999999997E-2</v>
      </c>
      <c r="D13" s="13">
        <f>+VLOOKUP("BN-VITAL",[1]T.Rendimientos!$M$4:$P$11,3,0)</f>
        <v>6.9099999999999995E-2</v>
      </c>
      <c r="E13" s="13">
        <f>+VLOOKUP("BN-VITAL",[1]T.Rendimientos!$M$4:$P$11,4,0)</f>
        <v>8.2899999999999988E-2</v>
      </c>
      <c r="F13" s="13">
        <f>+[1]T.Comisiones!M21</f>
        <v>0.02</v>
      </c>
      <c r="G13" s="13">
        <f>+[1]T.Rendimientos!N22</f>
        <v>9.4200000000000006E-2</v>
      </c>
      <c r="H13" s="13">
        <f>+[1]T.Rendimientos!O22</f>
        <v>7.6299999999999993E-2</v>
      </c>
      <c r="I13" s="13">
        <f>+[1]T.Rendimientos!P22</f>
        <v>8.7400000000000005E-2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f>+VLOOKUP("CCSS-OPC",[1]T.Comisiones!$K$4:$M$10,3,0)</f>
        <v>3.4999999999999996E-3</v>
      </c>
      <c r="C14" s="14">
        <f>+VLOOKUP("CCSS-OPC",[1]T.Rendimientos!$M$4:$P$11,2,0)</f>
        <v>9.4899999999999998E-2</v>
      </c>
      <c r="D14" s="14">
        <f>+VLOOKUP("CCSS-OPC",[1]T.Rendimientos!$M$4:$P$11,3,0)</f>
        <v>6.4100000000000004E-2</v>
      </c>
      <c r="E14" s="14">
        <f>+VLOOKUP("CCSS-OPC",[1]T.Rendimientos!$M$4:$P$11,4,0)</f>
        <v>8.0600000000000005E-2</v>
      </c>
      <c r="F14" s="14">
        <f>+[1]T.Comisiones!M22</f>
        <v>1.9699999999999999E-2</v>
      </c>
      <c r="G14" s="14">
        <f>+[1]T.Rendimientos!N23</f>
        <v>8.0600000000000005E-2</v>
      </c>
      <c r="H14" s="14">
        <f>+[1]T.Rendimientos!O23</f>
        <v>5.57E-2</v>
      </c>
      <c r="I14" s="14">
        <f>+[1]T.Rendimientos!P23</f>
        <v>7.0900000000000005E-2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f>+VLOOKUP("POPULAR",[1]T.Comisiones!$K$4:$M$10,3,0)</f>
        <v>3.4999999999999996E-3</v>
      </c>
      <c r="C15" s="13">
        <f>+VLOOKUP("POPULAR",[1]T.Rendimientos!$M$4:$P$11,2,0)</f>
        <v>0.11779999999999999</v>
      </c>
      <c r="D15" s="13">
        <f>+VLOOKUP("POPULAR",[1]T.Rendimientos!$M$4:$P$11,3,0)</f>
        <v>7.7199999999999991E-2</v>
      </c>
      <c r="E15" s="13">
        <f>+VLOOKUP("POPULAR",[1]T.Rendimientos!$M$4:$P$11,4,0)</f>
        <v>8.9200000000000002E-2</v>
      </c>
      <c r="F15" s="13">
        <f>+[1]T.Comisiones!M23</f>
        <v>0.02</v>
      </c>
      <c r="G15" s="13">
        <f>+[1]T.Rendimientos!N24</f>
        <v>8.6400000000000005E-2</v>
      </c>
      <c r="H15" s="13">
        <f>+[1]T.Rendimientos!O24</f>
        <v>7.9199999999999993E-2</v>
      </c>
      <c r="I15" s="13">
        <f>+[1]T.Rendimientos!P24</f>
        <v>8.5199999999999998E-2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f>+VLOOKUP("VIDA PLENA",[1]T.Comisiones!$K$4:$M$10,3,0)</f>
        <v>3.4999999999999996E-3</v>
      </c>
      <c r="C16" s="15">
        <f>+VLOOKUP("VIDA PLENA",[1]T.Rendimientos!$M$4:$P$11,2,0)</f>
        <v>9.5100000000000004E-2</v>
      </c>
      <c r="D16" s="15">
        <f>+VLOOKUP("VIDA PLENA",[1]T.Rendimientos!$M$4:$P$11,3,0)</f>
        <v>7.3899999999999993E-2</v>
      </c>
      <c r="E16" s="15">
        <f>+VLOOKUP("VIDA PLENA",[1]T.Rendimientos!$M$4:$P$11,4,0)</f>
        <v>8.5199999999999998E-2</v>
      </c>
      <c r="F16" s="15">
        <f>+[1]T.Comisiones!M24</f>
        <v>0.02</v>
      </c>
      <c r="G16" s="15">
        <f>+[1]T.Rendimientos!N25</f>
        <v>8.0199999999999994E-2</v>
      </c>
      <c r="H16" s="15">
        <f>+[1]T.Rendimientos!O25</f>
        <v>7.3599999999999999E-2</v>
      </c>
      <c r="I16" s="15">
        <f>+[1]T.Rendimientos!P25</f>
        <v>8.4199999999999997E-2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f>AVERAGE(B11:B16)</f>
        <v>3.4999999999999996E-3</v>
      </c>
      <c r="C17" s="24">
        <f>+VLOOKUP("ZREGIMEN",[1]T.Rendimientos!$M$4:$P$11,2,0)</f>
        <v>0.1065</v>
      </c>
      <c r="D17" s="24">
        <f>+VLOOKUP("ZREGIMEN",[1]T.Rendimientos!$M$4:$P$11,3,0)</f>
        <v>7.3099999999999998E-2</v>
      </c>
      <c r="E17" s="24">
        <f>+VLOOKUP("ZREGIMEN",[1]T.Rendimientos!$M$4:$P$11,4,0)</f>
        <v>8.5000000000000006E-2</v>
      </c>
      <c r="F17" s="24">
        <f>AVERAGE(F11:F16)</f>
        <v>1.9949999999999999E-2</v>
      </c>
      <c r="G17" s="24">
        <f>+[1]T.Rendimientos!N26</f>
        <v>8.6199999999999999E-2</v>
      </c>
      <c r="H17" s="24">
        <f>+[1]T.Rendimientos!O26</f>
        <v>6.93E-2</v>
      </c>
      <c r="I17" s="24">
        <f>+[1]T.Rendimientos!P26</f>
        <v>8.0600000000000005E-2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76"/>
      <c r="B18" s="76"/>
      <c r="C18" s="76"/>
      <c r="D18" s="76"/>
      <c r="E18" s="76"/>
      <c r="F18" s="76"/>
      <c r="G18" s="76"/>
      <c r="H18" s="76"/>
      <c r="I18" s="76"/>
    </row>
    <row r="19" spans="1:18" ht="15" customHeight="1" x14ac:dyDescent="0.35">
      <c r="A19" s="39" t="s">
        <v>37</v>
      </c>
      <c r="B19" s="39"/>
      <c r="C19" s="39"/>
      <c r="D19" s="39"/>
      <c r="E19" s="39"/>
      <c r="F19" s="39"/>
      <c r="G19" s="39"/>
      <c r="H19" s="39"/>
      <c r="I19" s="39"/>
      <c r="J19" s="33"/>
    </row>
    <row r="20" spans="1:18" ht="14.5" customHeight="1" x14ac:dyDescent="0.35">
      <c r="A20" s="77" t="s">
        <v>20</v>
      </c>
      <c r="B20" s="77"/>
      <c r="C20" s="77"/>
      <c r="D20" s="77"/>
      <c r="E20" s="77"/>
      <c r="F20" s="77"/>
      <c r="G20" s="77"/>
      <c r="H20" s="77"/>
      <c r="I20" s="77"/>
      <c r="J20" s="33"/>
    </row>
    <row r="21" spans="1:18" x14ac:dyDescent="0.35">
      <c r="A21" s="68" t="s">
        <v>21</v>
      </c>
      <c r="B21" s="68"/>
      <c r="C21" s="68"/>
      <c r="D21" s="68"/>
      <c r="E21" s="68"/>
      <c r="F21" s="68"/>
      <c r="G21" s="68"/>
      <c r="H21" s="68"/>
      <c r="I21" s="68"/>
      <c r="J21" s="33"/>
    </row>
    <row r="22" spans="1:18" x14ac:dyDescent="0.35">
      <c r="A22" s="58"/>
      <c r="B22" s="58"/>
      <c r="C22" s="58"/>
      <c r="D22" s="58"/>
      <c r="E22" s="58"/>
      <c r="F22" s="58"/>
      <c r="G22" s="58"/>
      <c r="H22" s="58"/>
      <c r="I22" s="58"/>
      <c r="J22" s="33"/>
    </row>
    <row r="23" spans="1:18" x14ac:dyDescent="0.35">
      <c r="A23" s="75"/>
      <c r="B23" s="75"/>
      <c r="C23" s="75"/>
      <c r="D23" s="75"/>
      <c r="E23" s="75"/>
      <c r="F23" s="75"/>
      <c r="G23" s="75"/>
      <c r="H23" s="75"/>
      <c r="I23" s="75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7"/>
      <c r="D39" s="37"/>
      <c r="E39" s="37"/>
      <c r="G39" s="37"/>
      <c r="H39" s="37"/>
      <c r="I39" s="37"/>
    </row>
    <row r="40" spans="3:10" x14ac:dyDescent="0.35">
      <c r="C40" s="37"/>
      <c r="D40" s="37"/>
      <c r="E40" s="37"/>
      <c r="F40" s="30"/>
      <c r="G40" s="37"/>
      <c r="H40" s="37"/>
      <c r="I40" s="37"/>
      <c r="J40" s="30"/>
    </row>
    <row r="41" spans="3:10" x14ac:dyDescent="0.35">
      <c r="C41" s="37"/>
      <c r="D41" s="37"/>
      <c r="E41" s="37"/>
      <c r="G41" s="37"/>
      <c r="H41" s="37"/>
      <c r="I41" s="37"/>
    </row>
  </sheetData>
  <mergeCells count="20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="115" zoomScaleNormal="115" workbookViewId="0">
      <selection activeCell="F5" sqref="F5"/>
    </sheetView>
  </sheetViews>
  <sheetFormatPr baseColWidth="10" defaultColWidth="11.453125" defaultRowHeight="14.5" x14ac:dyDescent="0.35"/>
  <cols>
    <col min="1" max="1" width="17.1796875" style="1" customWidth="1"/>
    <col min="2" max="2" width="16.1796875" style="1" customWidth="1"/>
    <col min="3" max="5" width="8.90625" style="1" customWidth="1"/>
    <col min="6" max="6" width="13.90625" style="1" customWidth="1"/>
    <col min="7" max="7" width="14.453125" style="1" customWidth="1"/>
    <col min="8" max="10" width="8.453125" style="1" customWidth="1"/>
    <col min="11" max="11" width="14.90625" style="1" customWidth="1"/>
    <col min="12" max="13" width="9.36328125" style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20" x14ac:dyDescent="0.3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35">
      <c r="A3" s="65" t="str">
        <f>+'[1]ROP - FCL'!A3:I3</f>
        <v>SEGÚN LO DISPUESTO EN EL  SP-A-191 DE 07 DE DICIEMBRE DEL 2017 Y SUS REFORMAS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10" customHeight="1" x14ac:dyDescent="0.35">
      <c r="A4" s="58"/>
      <c r="B4" s="58"/>
      <c r="C4" s="58"/>
      <c r="D4" s="58"/>
      <c r="E4" s="58"/>
      <c r="F4" s="58"/>
      <c r="G4" s="58"/>
      <c r="H4" s="58"/>
      <c r="I4" s="58"/>
      <c r="J4" s="58"/>
    </row>
    <row r="5" spans="1:20" ht="15.5" x14ac:dyDescent="0.35">
      <c r="A5" s="73" t="s">
        <v>3</v>
      </c>
      <c r="B5" s="73"/>
      <c r="C5" s="73"/>
      <c r="D5" s="73"/>
      <c r="E5" s="73"/>
      <c r="F5" s="29">
        <f>+'ROP - FCL'!E5</f>
        <v>46143</v>
      </c>
      <c r="G5" s="27"/>
      <c r="H5" s="27"/>
      <c r="I5" s="27"/>
      <c r="J5" s="27"/>
    </row>
    <row r="6" spans="1:20" x14ac:dyDescent="0.35">
      <c r="A6" s="58"/>
      <c r="B6" s="58"/>
      <c r="C6" s="58"/>
      <c r="D6" s="58"/>
      <c r="E6" s="58"/>
      <c r="F6" s="58"/>
      <c r="G6" s="58"/>
      <c r="H6" s="58"/>
      <c r="I6" s="58"/>
      <c r="J6" s="58"/>
    </row>
    <row r="7" spans="1:20" ht="29.5" customHeight="1" thickBot="1" x14ac:dyDescent="0.4">
      <c r="A7" s="69" t="s">
        <v>4</v>
      </c>
      <c r="B7" s="60" t="s">
        <v>22</v>
      </c>
      <c r="C7" s="60"/>
      <c r="D7" s="60"/>
      <c r="E7" s="70"/>
      <c r="F7" s="72" t="s">
        <v>23</v>
      </c>
      <c r="G7" s="72"/>
      <c r="H7" s="72"/>
      <c r="I7" s="72"/>
      <c r="J7" s="72"/>
      <c r="K7" s="78" t="s">
        <v>35</v>
      </c>
      <c r="L7" s="79"/>
      <c r="M7" s="79"/>
    </row>
    <row r="8" spans="1:20" ht="33" customHeight="1" thickBot="1" x14ac:dyDescent="0.4">
      <c r="A8" s="69"/>
      <c r="B8" s="62" t="s">
        <v>7</v>
      </c>
      <c r="C8" s="62"/>
      <c r="D8" s="62"/>
      <c r="E8" s="74"/>
      <c r="F8" s="59" t="s">
        <v>7</v>
      </c>
      <c r="G8" s="60"/>
      <c r="H8" s="60"/>
      <c r="I8" s="60"/>
      <c r="J8" s="70"/>
      <c r="K8" s="62" t="s">
        <v>7</v>
      </c>
      <c r="L8" s="62"/>
      <c r="M8" s="62"/>
      <c r="O8" s="36"/>
      <c r="P8" s="36"/>
      <c r="Q8" s="36"/>
    </row>
    <row r="9" spans="1:20" ht="15" thickBot="1" x14ac:dyDescent="0.4">
      <c r="A9" s="69"/>
      <c r="B9" s="69" t="s">
        <v>24</v>
      </c>
      <c r="C9" s="61" t="s">
        <v>9</v>
      </c>
      <c r="D9" s="62"/>
      <c r="E9" s="74"/>
      <c r="F9" s="81" t="s">
        <v>25</v>
      </c>
      <c r="G9" s="69" t="s">
        <v>24</v>
      </c>
      <c r="H9" s="61" t="s">
        <v>9</v>
      </c>
      <c r="I9" s="62"/>
      <c r="J9" s="74"/>
      <c r="K9" s="71" t="s">
        <v>24</v>
      </c>
      <c r="L9" s="61" t="s">
        <v>9</v>
      </c>
      <c r="M9" s="62"/>
      <c r="O9" s="36"/>
      <c r="P9" s="36"/>
      <c r="Q9" s="36"/>
    </row>
    <row r="10" spans="1:20" ht="15" thickBot="1" x14ac:dyDescent="0.4">
      <c r="A10" s="70"/>
      <c r="B10" s="80"/>
      <c r="C10" s="21" t="s">
        <v>10</v>
      </c>
      <c r="D10" s="2" t="s">
        <v>11</v>
      </c>
      <c r="E10" s="2" t="s">
        <v>12</v>
      </c>
      <c r="F10" s="82"/>
      <c r="G10" s="80"/>
      <c r="H10" s="21" t="s">
        <v>10</v>
      </c>
      <c r="I10" s="2" t="s">
        <v>11</v>
      </c>
      <c r="J10" s="2" t="s">
        <v>12</v>
      </c>
      <c r="K10" s="72"/>
      <c r="L10" s="21" t="s">
        <v>10</v>
      </c>
      <c r="M10" s="2" t="s">
        <v>11</v>
      </c>
      <c r="O10" s="36"/>
      <c r="P10" s="36"/>
      <c r="Q10" s="36"/>
    </row>
    <row r="11" spans="1:20" ht="15" thickBot="1" x14ac:dyDescent="0.4">
      <c r="A11" s="5" t="s">
        <v>13</v>
      </c>
      <c r="B11" s="17">
        <f>+[1]T.Comisiones!M33</f>
        <v>1.4999999999999999E-2</v>
      </c>
      <c r="C11" s="17">
        <f>+[1]T.Rendimientos!N35</f>
        <v>8.199999999999999E-2</v>
      </c>
      <c r="D11" s="17">
        <f>+[1]T.Rendimientos!O35</f>
        <v>7.1800000000000003E-2</v>
      </c>
      <c r="E11" s="17">
        <f>+[1]T.Rendimientos!P35</f>
        <v>7.5999999999999998E-2</v>
      </c>
      <c r="F11" s="17"/>
      <c r="G11" s="17">
        <f>+[1]T.Comisiones!M46</f>
        <v>1.4999999999999999E-2</v>
      </c>
      <c r="H11" s="17">
        <f>+[1]T.Rendimientos!N48</f>
        <v>9.3000000000000013E-2</v>
      </c>
      <c r="I11" s="17">
        <f>+[1]T.Rendimientos!O48</f>
        <v>6.3E-2</v>
      </c>
      <c r="J11" s="17">
        <f>+[1]T.Rendimientos!P48</f>
        <v>7.690000000000001E-2</v>
      </c>
      <c r="K11" s="17">
        <f>+[1]T.Comisiones!M59</f>
        <v>1.4999999999999999E-2</v>
      </c>
      <c r="L11" s="17">
        <f>+[1]T.Rendimientos!N61</f>
        <v>0.12869999999999998</v>
      </c>
      <c r="M11" s="17">
        <f>+[1]T.Rendimientos!O61</f>
        <v>9.4800000000000009E-2</v>
      </c>
      <c r="N11" s="33"/>
      <c r="O11" s="36"/>
      <c r="P11" s="36"/>
      <c r="Q11" s="36"/>
      <c r="R11"/>
      <c r="S11"/>
      <c r="T11"/>
    </row>
    <row r="12" spans="1:20" ht="15" thickBot="1" x14ac:dyDescent="0.4">
      <c r="A12" s="6" t="s">
        <v>14</v>
      </c>
      <c r="B12" s="18">
        <f>+[1]T.Comisiones!M34</f>
        <v>1.4999999999999999E-2</v>
      </c>
      <c r="C12" s="18">
        <f>+[1]T.Rendimientos!N36</f>
        <v>7.5899999999999995E-2</v>
      </c>
      <c r="D12" s="18">
        <f>+[1]T.Rendimientos!O36</f>
        <v>6.9099999999999995E-2</v>
      </c>
      <c r="E12" s="18">
        <f>+[1]T.Rendimientos!P36</f>
        <v>8.5000000000000006E-2</v>
      </c>
      <c r="F12" s="18"/>
      <c r="G12" s="18">
        <f>+[1]T.Comisiones!M47</f>
        <v>1.4999999999999999E-2</v>
      </c>
      <c r="H12" s="18">
        <f>+[1]T.Rendimientos!N49</f>
        <v>8.5299999999999987E-2</v>
      </c>
      <c r="I12" s="18">
        <f>+[1]T.Rendimientos!O49</f>
        <v>7.9600000000000004E-2</v>
      </c>
      <c r="J12" s="18">
        <f>+[1]T.Rendimientos!P49</f>
        <v>9.1499999999999998E-2</v>
      </c>
      <c r="K12" s="18"/>
      <c r="L12" s="18"/>
      <c r="M12" s="18"/>
      <c r="N12" s="33"/>
      <c r="O12" s="36"/>
      <c r="P12" s="36"/>
      <c r="Q12" s="36"/>
      <c r="R12"/>
      <c r="S12"/>
      <c r="T12"/>
    </row>
    <row r="13" spans="1:20" ht="15" thickBot="1" x14ac:dyDescent="0.4">
      <c r="A13" s="5" t="s">
        <v>15</v>
      </c>
      <c r="B13" s="17">
        <f>+[1]T.Comisiones!M35</f>
        <v>1.4999999999999999E-2</v>
      </c>
      <c r="C13" s="17">
        <f>+[1]T.Rendimientos!N37</f>
        <v>9.1799999999999993E-2</v>
      </c>
      <c r="D13" s="17">
        <f>+[1]T.Rendimientos!O37</f>
        <v>6.5799999999999997E-2</v>
      </c>
      <c r="E13" s="17">
        <f>+[1]T.Rendimientos!P37</f>
        <v>8.3199999999999996E-2</v>
      </c>
      <c r="F13" s="17">
        <f>+[1]T.Comisiones!L48</f>
        <v>0.1</v>
      </c>
      <c r="G13" s="17"/>
      <c r="H13" s="17">
        <f>+[1]T.Rendimientos!N50</f>
        <v>0.1094</v>
      </c>
      <c r="I13" s="17">
        <f>+[1]T.Rendimientos!O50</f>
        <v>8.5699999999999998E-2</v>
      </c>
      <c r="J13" s="17">
        <f>+[1]T.Rendimientos!P50</f>
        <v>9.4E-2</v>
      </c>
      <c r="K13" s="17"/>
      <c r="L13" s="17"/>
      <c r="M13" s="17"/>
      <c r="N13" s="33"/>
      <c r="O13" s="36"/>
      <c r="P13" s="36"/>
      <c r="Q13" s="36"/>
      <c r="R13"/>
      <c r="S13"/>
      <c r="T13"/>
    </row>
    <row r="14" spans="1:20" ht="15" thickBot="1" x14ac:dyDescent="0.4">
      <c r="A14" s="6" t="s">
        <v>17</v>
      </c>
      <c r="B14" s="18">
        <f>+[1]T.Comisiones!M36</f>
        <v>1.4999999999999999E-2</v>
      </c>
      <c r="C14" s="18">
        <f>+[1]T.Rendimientos!N38</f>
        <v>9.6300000000000011E-2</v>
      </c>
      <c r="D14" s="18">
        <f>+[1]T.Rendimientos!O38</f>
        <v>8.77E-2</v>
      </c>
      <c r="E14" s="18">
        <f>+[1]T.Rendimientos!P38</f>
        <v>8.6400000000000005E-2</v>
      </c>
      <c r="F14" s="18"/>
      <c r="G14" s="18">
        <f>+[1]T.Comisiones!M49</f>
        <v>1.4999999999999999E-2</v>
      </c>
      <c r="H14" s="18">
        <f>+[1]T.Rendimientos!N51</f>
        <v>9.11E-2</v>
      </c>
      <c r="I14" s="18">
        <f>+[1]T.Rendimientos!O51</f>
        <v>8.2799999999999999E-2</v>
      </c>
      <c r="J14" s="18">
        <f>+[1]T.Rendimientos!P51</f>
        <v>8.6699999999999999E-2</v>
      </c>
      <c r="K14" s="18"/>
      <c r="L14" s="18"/>
      <c r="M14" s="18"/>
      <c r="N14" s="33"/>
      <c r="O14" s="36"/>
      <c r="P14" s="36"/>
      <c r="Q14" s="36"/>
      <c r="R14"/>
      <c r="S14"/>
      <c r="T14"/>
    </row>
    <row r="15" spans="1:20" x14ac:dyDescent="0.35">
      <c r="A15" s="7" t="s">
        <v>18</v>
      </c>
      <c r="B15" s="19">
        <f>+[1]T.Comisiones!M37</f>
        <v>1.4800000000000001E-2</v>
      </c>
      <c r="C15" s="19">
        <f>+[1]T.Rendimientos!N39</f>
        <v>9.5799999999999996E-2</v>
      </c>
      <c r="D15" s="19">
        <f>+[1]T.Rendimientos!O39</f>
        <v>8.2299999999999998E-2</v>
      </c>
      <c r="E15" s="19">
        <f>+[1]T.Rendimientos!P39</f>
        <v>8.6400000000000005E-2</v>
      </c>
      <c r="F15" s="19"/>
      <c r="G15" s="19">
        <f>+[1]T.Comisiones!M50</f>
        <v>1.4800000000000001E-2</v>
      </c>
      <c r="H15" s="19">
        <f>+[1]T.Rendimientos!N52</f>
        <v>9.11E-2</v>
      </c>
      <c r="I15" s="19">
        <f>+[1]T.Rendimientos!O52</f>
        <v>7.9899999999999999E-2</v>
      </c>
      <c r="J15" s="19">
        <f>+[1]T.Rendimientos!P52</f>
        <v>8.4399999999999989E-2</v>
      </c>
      <c r="K15" s="19"/>
      <c r="L15" s="19"/>
      <c r="M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f>AVERAGE(B11:B15)</f>
        <v>1.4960000000000001E-2</v>
      </c>
      <c r="C16" s="24">
        <f>+[1]T.Rendimientos!N40</f>
        <v>9.3200000000000005E-2</v>
      </c>
      <c r="D16" s="24">
        <f>+[1]T.Rendimientos!O40</f>
        <v>7.9000000000000001E-2</v>
      </c>
      <c r="E16" s="24">
        <f>+[1]T.Rendimientos!P40</f>
        <v>8.4900000000000003E-2</v>
      </c>
      <c r="F16" s="24">
        <f>+F13</f>
        <v>0.1</v>
      </c>
      <c r="G16" s="24">
        <f>AVERAGE(G11:G15)</f>
        <v>1.495E-2</v>
      </c>
      <c r="H16" s="24">
        <f>+[1]T.Rendimientos!N53</f>
        <v>9.7799999999999998E-2</v>
      </c>
      <c r="I16" s="24">
        <f>+[1]T.Rendimientos!O53</f>
        <v>7.7899999999999997E-2</v>
      </c>
      <c r="J16" s="24">
        <f>+[1]T.Rendimientos!P53</f>
        <v>8.6899999999999991E-2</v>
      </c>
      <c r="K16" s="24">
        <f>+K11</f>
        <v>1.4999999999999999E-2</v>
      </c>
      <c r="L16" s="24">
        <f>+L11</f>
        <v>0.12869999999999998</v>
      </c>
      <c r="M16" s="24">
        <f>+M11</f>
        <v>9.4800000000000009E-2</v>
      </c>
      <c r="N16" s="33"/>
    </row>
    <row r="17" spans="1:13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1:13" ht="15" customHeight="1" x14ac:dyDescent="0.35">
      <c r="A18" s="39" t="str">
        <f>+'ROP - FCL'!A19</f>
        <v>(1) Información con base en cifras suministradas por la SUPEN con cierre a mayo 2026</v>
      </c>
      <c r="B18" s="38"/>
      <c r="C18" s="38"/>
      <c r="D18" s="38"/>
      <c r="E18" s="38"/>
      <c r="F18" s="38"/>
      <c r="G18" s="38"/>
      <c r="H18" s="38"/>
      <c r="I18" s="38"/>
      <c r="J18" s="38"/>
      <c r="K18" s="34"/>
      <c r="L18" s="34"/>
      <c r="M18" s="34"/>
    </row>
    <row r="19" spans="1:13" ht="14.5" customHeight="1" x14ac:dyDescent="0.35">
      <c r="A19" s="77" t="s">
        <v>26</v>
      </c>
      <c r="B19" s="77"/>
      <c r="C19" s="77"/>
      <c r="D19" s="77"/>
      <c r="E19" s="77"/>
      <c r="F19" s="77"/>
      <c r="G19" s="77"/>
      <c r="H19" s="77"/>
      <c r="I19" s="77"/>
      <c r="J19" s="77"/>
    </row>
    <row r="20" spans="1:13" ht="14.5" customHeight="1" x14ac:dyDescent="0.35">
      <c r="A20" s="83" t="s">
        <v>27</v>
      </c>
      <c r="B20" s="83"/>
      <c r="C20" s="83"/>
      <c r="D20" s="83"/>
      <c r="E20" s="83"/>
      <c r="F20" s="83"/>
      <c r="G20" s="83"/>
      <c r="H20" s="83"/>
      <c r="I20" s="83"/>
      <c r="J20" s="83"/>
    </row>
    <row r="21" spans="1:13" x14ac:dyDescent="0.35">
      <c r="A21" s="58"/>
      <c r="B21" s="58"/>
      <c r="C21" s="58"/>
      <c r="D21" s="58"/>
      <c r="E21" s="58"/>
      <c r="F21" s="58"/>
      <c r="G21" s="58"/>
      <c r="H21" s="58"/>
      <c r="I21" s="58"/>
      <c r="J21" s="58"/>
    </row>
    <row r="22" spans="1:13" x14ac:dyDescent="0.35">
      <c r="C22"/>
      <c r="D22"/>
      <c r="E22"/>
      <c r="F22"/>
      <c r="G22"/>
      <c r="H22"/>
      <c r="I22"/>
      <c r="J22"/>
    </row>
    <row r="23" spans="1:13" x14ac:dyDescent="0.35">
      <c r="C23"/>
    </row>
    <row r="24" spans="1:13" x14ac:dyDescent="0.35">
      <c r="B24" s="33"/>
      <c r="C24"/>
      <c r="D24"/>
      <c r="E24"/>
      <c r="H24"/>
      <c r="I24"/>
      <c r="J24"/>
      <c r="L24"/>
    </row>
    <row r="25" spans="1:13" x14ac:dyDescent="0.35">
      <c r="B25" s="33"/>
      <c r="C25"/>
      <c r="D25"/>
      <c r="E25"/>
      <c r="H25"/>
      <c r="I25"/>
      <c r="J25"/>
      <c r="L25"/>
    </row>
    <row r="26" spans="1:13" x14ac:dyDescent="0.35">
      <c r="B26" s="33"/>
      <c r="C26"/>
      <c r="D26"/>
      <c r="E26"/>
      <c r="H26"/>
      <c r="I26"/>
      <c r="J26"/>
      <c r="L26"/>
    </row>
    <row r="27" spans="1:13" x14ac:dyDescent="0.35">
      <c r="B27" s="33"/>
      <c r="C27"/>
      <c r="D27"/>
      <c r="E27"/>
      <c r="H27"/>
      <c r="I27"/>
      <c r="J27"/>
      <c r="L27"/>
    </row>
    <row r="28" spans="1:13" x14ac:dyDescent="0.35">
      <c r="L28"/>
    </row>
    <row r="30" spans="1:13" x14ac:dyDescent="0.35">
      <c r="C30" s="37"/>
      <c r="D30" s="37"/>
      <c r="E30" s="37"/>
      <c r="H30" s="37"/>
      <c r="I30" s="37"/>
      <c r="J30" s="37"/>
    </row>
    <row r="31" spans="1:13" x14ac:dyDescent="0.35">
      <c r="C31" s="37"/>
      <c r="D31" s="37"/>
      <c r="E31" s="37"/>
      <c r="F31" s="37"/>
      <c r="G31" s="37"/>
      <c r="H31" s="37"/>
      <c r="I31" s="37"/>
      <c r="J31" s="37"/>
    </row>
    <row r="32" spans="1:13" x14ac:dyDescent="0.35">
      <c r="C32" s="37"/>
      <c r="D32" s="37"/>
      <c r="E32" s="37"/>
      <c r="F32" s="37"/>
      <c r="G32" s="37"/>
      <c r="H32" s="37"/>
      <c r="I32" s="37"/>
      <c r="J32" s="37"/>
    </row>
    <row r="33" spans="3:10" x14ac:dyDescent="0.35">
      <c r="C33" s="37"/>
      <c r="D33" s="37"/>
      <c r="E33" s="37"/>
      <c r="F33" s="37"/>
      <c r="G33" s="37"/>
      <c r="H33" s="37"/>
      <c r="I33" s="37"/>
      <c r="J33" s="37"/>
    </row>
    <row r="34" spans="3:10" x14ac:dyDescent="0.35">
      <c r="C34" s="37"/>
      <c r="D34" s="37"/>
      <c r="E34" s="37"/>
      <c r="F34" s="37"/>
      <c r="G34" s="37"/>
      <c r="H34" s="37"/>
      <c r="I34" s="37"/>
      <c r="J34" s="37"/>
    </row>
    <row r="35" spans="3:10" x14ac:dyDescent="0.35">
      <c r="C35" s="37"/>
      <c r="D35" s="37"/>
      <c r="E35" s="37"/>
      <c r="F35" s="37"/>
      <c r="G35" s="37"/>
      <c r="H35" s="37"/>
      <c r="I35" s="37"/>
      <c r="J35" s="37"/>
    </row>
    <row r="36" spans="3:10" x14ac:dyDescent="0.35">
      <c r="C36" s="37"/>
      <c r="D36" s="37"/>
      <c r="E36" s="37"/>
      <c r="F36" s="37"/>
      <c r="G36" s="37"/>
      <c r="H36" s="37"/>
    </row>
  </sheetData>
  <mergeCells count="23">
    <mergeCell ref="K9:K10"/>
    <mergeCell ref="A20:J20"/>
    <mergeCell ref="A21:J21"/>
    <mergeCell ref="G9:G10"/>
    <mergeCell ref="A19:J19"/>
    <mergeCell ref="C9:E9"/>
    <mergeCell ref="H9:J9"/>
    <mergeCell ref="L9:M9"/>
    <mergeCell ref="K8:M8"/>
    <mergeCell ref="K7:M7"/>
    <mergeCell ref="A4:J4"/>
    <mergeCell ref="A1:L1"/>
    <mergeCell ref="A2:L2"/>
    <mergeCell ref="A3:L3"/>
    <mergeCell ref="A5:E5"/>
    <mergeCell ref="A6:J6"/>
    <mergeCell ref="A7:A10"/>
    <mergeCell ref="B7:E7"/>
    <mergeCell ref="F7:J7"/>
    <mergeCell ref="B8:E8"/>
    <mergeCell ref="F8:J8"/>
    <mergeCell ref="B9:B10"/>
    <mergeCell ref="F9:F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zoomScale="115" zoomScaleNormal="115" workbookViewId="0">
      <selection activeCell="G5" sqref="G5"/>
    </sheetView>
  </sheetViews>
  <sheetFormatPr baseColWidth="10" defaultColWidth="11.453125" defaultRowHeight="14.5" x14ac:dyDescent="0.35"/>
  <cols>
    <col min="1" max="1" width="19.1796875" style="1" customWidth="1"/>
    <col min="2" max="3" width="11.7265625" style="1" customWidth="1"/>
    <col min="4" max="6" width="8.1796875" style="1" customWidth="1"/>
    <col min="7" max="7" width="12.6328125" style="1" customWidth="1"/>
    <col min="8" max="8" width="11.36328125" style="1" customWidth="1"/>
    <col min="9" max="11" width="8.36328125" style="1" customWidth="1"/>
    <col min="12" max="12" width="14.54296875" style="1" customWidth="1"/>
    <col min="13" max="14" width="8.7265625" style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65" t="s">
        <v>38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21" x14ac:dyDescent="0.3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21" x14ac:dyDescent="0.35">
      <c r="A3" s="65" t="str">
        <f>+'[1]Régimen Voluntario Colones'!A3:J3</f>
        <v>SEGÚN LO DISPUESTO EN EL  SP-A-191 DE 07 DE DICIEMBRE DEL 2017 Y SUS REFORMAS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21" ht="9" customHeight="1" x14ac:dyDescent="0.3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21" ht="15.5" x14ac:dyDescent="0.35">
      <c r="A5" s="73" t="s">
        <v>3</v>
      </c>
      <c r="B5" s="73"/>
      <c r="C5" s="73"/>
      <c r="D5" s="73"/>
      <c r="E5" s="73"/>
      <c r="F5" s="73"/>
      <c r="G5" s="29">
        <f>+'ROP - FCL'!E5</f>
        <v>46143</v>
      </c>
      <c r="H5" s="27"/>
      <c r="I5" s="27"/>
      <c r="J5" s="27"/>
      <c r="K5" s="26"/>
    </row>
    <row r="6" spans="1:21" x14ac:dyDescent="0.3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12"/>
    </row>
    <row r="7" spans="1:21" ht="28.5" customHeight="1" thickBot="1" x14ac:dyDescent="0.4">
      <c r="A7" s="69" t="s">
        <v>4</v>
      </c>
      <c r="B7" s="59" t="s">
        <v>28</v>
      </c>
      <c r="C7" s="60"/>
      <c r="D7" s="60"/>
      <c r="E7" s="60"/>
      <c r="F7" s="70"/>
      <c r="G7" s="59" t="s">
        <v>29</v>
      </c>
      <c r="H7" s="60"/>
      <c r="I7" s="60"/>
      <c r="J7" s="60"/>
      <c r="K7" s="70"/>
      <c r="L7" s="59" t="s">
        <v>36</v>
      </c>
      <c r="M7" s="60"/>
      <c r="N7" s="60"/>
    </row>
    <row r="8" spans="1:21" ht="28.5" customHeight="1" thickBot="1" x14ac:dyDescent="0.4">
      <c r="A8" s="69"/>
      <c r="B8" s="61" t="s">
        <v>7</v>
      </c>
      <c r="C8" s="62"/>
      <c r="D8" s="62"/>
      <c r="E8" s="62"/>
      <c r="F8" s="74"/>
      <c r="G8" s="61" t="s">
        <v>7</v>
      </c>
      <c r="H8" s="62"/>
      <c r="I8" s="62"/>
      <c r="J8" s="62"/>
      <c r="K8" s="74"/>
      <c r="L8" s="61" t="s">
        <v>7</v>
      </c>
      <c r="M8" s="62"/>
      <c r="N8" s="62"/>
      <c r="Q8" s="36"/>
      <c r="R8" s="36"/>
      <c r="S8" s="36"/>
    </row>
    <row r="9" spans="1:21" ht="28.5" customHeight="1" thickBot="1" x14ac:dyDescent="0.4">
      <c r="A9" s="69"/>
      <c r="B9" s="71" t="s">
        <v>25</v>
      </c>
      <c r="C9" s="71" t="s">
        <v>24</v>
      </c>
      <c r="D9" s="61" t="s">
        <v>9</v>
      </c>
      <c r="E9" s="62"/>
      <c r="F9" s="74"/>
      <c r="G9" s="85" t="s">
        <v>25</v>
      </c>
      <c r="H9" s="85" t="s">
        <v>24</v>
      </c>
      <c r="I9" s="63" t="s">
        <v>9</v>
      </c>
      <c r="J9" s="64"/>
      <c r="K9" s="88"/>
      <c r="L9" s="71" t="s">
        <v>24</v>
      </c>
      <c r="M9" s="63" t="s">
        <v>9</v>
      </c>
      <c r="N9" s="64"/>
      <c r="Q9" s="36"/>
      <c r="R9" s="36"/>
      <c r="S9" s="36"/>
    </row>
    <row r="10" spans="1:21" ht="28.5" customHeight="1" thickBot="1" x14ac:dyDescent="0.4">
      <c r="A10" s="70"/>
      <c r="B10" s="72"/>
      <c r="C10" s="72"/>
      <c r="D10" s="21" t="s">
        <v>10</v>
      </c>
      <c r="E10" s="2" t="s">
        <v>11</v>
      </c>
      <c r="F10" s="2" t="s">
        <v>12</v>
      </c>
      <c r="G10" s="86"/>
      <c r="H10" s="86"/>
      <c r="I10" s="22" t="s">
        <v>10</v>
      </c>
      <c r="J10" s="4" t="s">
        <v>11</v>
      </c>
      <c r="K10" s="4" t="s">
        <v>12</v>
      </c>
      <c r="L10" s="72"/>
      <c r="M10" s="21" t="s">
        <v>10</v>
      </c>
      <c r="N10" s="4" t="s">
        <v>11</v>
      </c>
      <c r="Q10" s="36"/>
      <c r="R10" s="36"/>
      <c r="S10" s="36"/>
    </row>
    <row r="11" spans="1:21" ht="15" thickBot="1" x14ac:dyDescent="0.4">
      <c r="A11" s="5" t="s">
        <v>30</v>
      </c>
      <c r="B11" s="17"/>
      <c r="C11" s="17">
        <f>+[1]T.Comisiones!M68</f>
        <v>8.0000000000000002E-3</v>
      </c>
      <c r="D11" s="17">
        <f>+[1]T.Rendimientos!N71</f>
        <v>6.5000000000000002E-2</v>
      </c>
      <c r="E11" s="17">
        <f>+[1]T.Rendimientos!O71</f>
        <v>4.5499999999999999E-2</v>
      </c>
      <c r="F11" s="17">
        <f>+[1]T.Rendimientos!P71</f>
        <v>4.6100000000000002E-2</v>
      </c>
      <c r="G11" s="17"/>
      <c r="H11" s="17">
        <f>+[1]T.Comisiones!M80</f>
        <v>8.0000000000000002E-3</v>
      </c>
      <c r="I11" s="17">
        <f>+[1]T.Rendimientos!N84</f>
        <v>9.0500000000000011E-2</v>
      </c>
      <c r="J11" s="17">
        <f>+[1]T.Rendimientos!O84</f>
        <v>6.0999999999999999E-2</v>
      </c>
      <c r="K11" s="17">
        <f>+[1]T.Rendimientos!P84</f>
        <v>5.8299999999999998E-2</v>
      </c>
      <c r="L11" s="17">
        <f>+[1]T.Comisiones!M92</f>
        <v>8.0000000000000002E-3</v>
      </c>
      <c r="M11" s="17">
        <f>+[1]T.Rendimientos!N96</f>
        <v>0.12560000000000002</v>
      </c>
      <c r="N11" s="17">
        <f>+[1]T.Rendimientos!O96</f>
        <v>7.8700000000000006E-2</v>
      </c>
      <c r="O11" s="33"/>
      <c r="P11"/>
      <c r="Q11" s="36"/>
      <c r="R11" s="36"/>
      <c r="S11" s="36"/>
      <c r="T11"/>
      <c r="U11"/>
    </row>
    <row r="12" spans="1:21" ht="15" thickBot="1" x14ac:dyDescent="0.4">
      <c r="A12" s="6" t="s">
        <v>31</v>
      </c>
      <c r="B12" s="18"/>
      <c r="C12" s="18">
        <f>+[1]T.Comisiones!M69</f>
        <v>0.01</v>
      </c>
      <c r="D12" s="18">
        <f>+[1]T.Rendimientos!N72</f>
        <v>7.9699999999999993E-2</v>
      </c>
      <c r="E12" s="18">
        <f>+[1]T.Rendimientos!O72</f>
        <v>6.6400000000000001E-2</v>
      </c>
      <c r="F12" s="18">
        <f>+[1]T.Rendimientos!P72</f>
        <v>6.83E-2</v>
      </c>
      <c r="G12" s="18"/>
      <c r="H12" s="18">
        <f>+[1]T.Comisiones!M81</f>
        <v>0.01</v>
      </c>
      <c r="I12" s="18">
        <f>+[1]T.Rendimientos!N85</f>
        <v>8.0100000000000005E-2</v>
      </c>
      <c r="J12" s="18">
        <f>+[1]T.Rendimientos!O85</f>
        <v>6.7500000000000004E-2</v>
      </c>
      <c r="K12" s="18">
        <f>+[1]T.Rendimientos!P85</f>
        <v>6.93E-2</v>
      </c>
      <c r="L12" s="18"/>
      <c r="M12" s="18"/>
      <c r="N12" s="18"/>
      <c r="O12" s="33"/>
      <c r="P12"/>
      <c r="Q12" s="36"/>
      <c r="R12" s="36"/>
      <c r="S12" s="36"/>
      <c r="T12"/>
      <c r="U12"/>
    </row>
    <row r="13" spans="1:21" ht="15" thickBot="1" x14ac:dyDescent="0.4">
      <c r="A13" s="5" t="s">
        <v>32</v>
      </c>
      <c r="B13" s="20">
        <f>+[1]T.Comisiones!L70</f>
        <v>0.1</v>
      </c>
      <c r="C13" s="20"/>
      <c r="D13" s="20">
        <f>+[1]T.Rendimientos!N73</f>
        <v>0.1096</v>
      </c>
      <c r="E13" s="20">
        <f>+[1]T.Rendimientos!O73</f>
        <v>7.9199999999999993E-2</v>
      </c>
      <c r="F13" s="20">
        <f>+[1]T.Rendimientos!P73</f>
        <v>6.9199999999999998E-2</v>
      </c>
      <c r="G13" s="20">
        <f>+[1]T.Comisiones!L82</f>
        <v>0.1</v>
      </c>
      <c r="H13" s="20"/>
      <c r="I13" s="20">
        <f>+[1]T.Rendimientos!N86</f>
        <v>0.115</v>
      </c>
      <c r="J13" s="20">
        <f>+[1]T.Rendimientos!O86</f>
        <v>8.0399999999999985E-2</v>
      </c>
      <c r="K13" s="20">
        <f>+[1]T.Rendimientos!P86</f>
        <v>7.2300000000000003E-2</v>
      </c>
      <c r="L13" s="20"/>
      <c r="M13" s="20"/>
      <c r="N13" s="20"/>
      <c r="O13" s="33"/>
      <c r="P13"/>
      <c r="Q13" s="36"/>
      <c r="R13" s="84"/>
      <c r="S13" s="84"/>
      <c r="T13"/>
      <c r="U13"/>
    </row>
    <row r="14" spans="1:21" x14ac:dyDescent="0.35">
      <c r="A14" s="9" t="s">
        <v>33</v>
      </c>
      <c r="B14" s="25">
        <f>+[1]T.Comisiones!L71</f>
        <v>0.1</v>
      </c>
      <c r="C14" s="25"/>
      <c r="D14" s="25">
        <f>+[1]T.Rendimientos!N74</f>
        <v>9.3399999999999997E-2</v>
      </c>
      <c r="E14" s="25">
        <f>+[1]T.Rendimientos!O74</f>
        <v>7.8899999999999998E-2</v>
      </c>
      <c r="F14" s="25">
        <f>+[1]T.Rendimientos!P74</f>
        <v>6.7799999999999999E-2</v>
      </c>
      <c r="G14" s="25">
        <f>+[1]T.Comisiones!L83</f>
        <v>0.1</v>
      </c>
      <c r="H14" s="25"/>
      <c r="I14" s="25">
        <f>+[1]T.Rendimientos!N87</f>
        <v>9.3100000000000002E-2</v>
      </c>
      <c r="J14" s="25">
        <f>+[1]T.Rendimientos!O87</f>
        <v>7.7399999999999997E-2</v>
      </c>
      <c r="K14" s="25">
        <f>+[1]T.Rendimientos!P87</f>
        <v>6.5199999999999994E-2</v>
      </c>
      <c r="L14" s="25"/>
      <c r="M14" s="25"/>
      <c r="N14" s="25"/>
      <c r="O14" s="33"/>
      <c r="P14"/>
      <c r="T14"/>
      <c r="U14"/>
    </row>
    <row r="15" spans="1:21" x14ac:dyDescent="0.35">
      <c r="A15" s="23" t="s">
        <v>19</v>
      </c>
      <c r="B15" s="16">
        <f>AVERAGE(B11:B14)</f>
        <v>0.1</v>
      </c>
      <c r="C15" s="16">
        <f>AVERAGE(C11:C14)</f>
        <v>9.0000000000000011E-3</v>
      </c>
      <c r="D15" s="16">
        <f>+[1]T.Rendimientos!N75</f>
        <v>9.5799999999999996E-2</v>
      </c>
      <c r="E15" s="16">
        <f>+[1]T.Rendimientos!O75</f>
        <v>7.4499999999999997E-2</v>
      </c>
      <c r="F15" s="16">
        <f>+[1]T.Rendimientos!P75</f>
        <v>6.59E-2</v>
      </c>
      <c r="G15" s="16">
        <f>AVERAGE(G11:G14)</f>
        <v>0.1</v>
      </c>
      <c r="H15" s="16">
        <f>AVERAGE(H11:H14)</f>
        <v>9.0000000000000011E-3</v>
      </c>
      <c r="I15" s="16">
        <f>+[1]T.Rendimientos!N88</f>
        <v>9.820000000000001E-2</v>
      </c>
      <c r="J15" s="16">
        <f>+[1]T.Rendimientos!O88</f>
        <v>6.9800000000000001E-2</v>
      </c>
      <c r="K15" s="16">
        <f>+[1]T.Rendimientos!P88</f>
        <v>6.4399999999999999E-2</v>
      </c>
      <c r="L15" s="16">
        <f>+L11</f>
        <v>8.0000000000000002E-3</v>
      </c>
      <c r="M15" s="16">
        <f>+M11</f>
        <v>0.12560000000000002</v>
      </c>
      <c r="N15" s="16">
        <f>+N11</f>
        <v>7.8700000000000006E-2</v>
      </c>
    </row>
    <row r="16" spans="1:21" ht="15" thickBot="1" x14ac:dyDescent="0.4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41"/>
      <c r="O16"/>
    </row>
    <row r="17" spans="1:15" ht="14.5" customHeight="1" x14ac:dyDescent="0.35">
      <c r="A17" s="39" t="str">
        <f>+'ROP - FCL'!A19</f>
        <v>(1) Información con base en cifras suministradas por la SUPEN con cierre a mayo 2026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5"/>
      <c r="M17" s="35"/>
      <c r="N17" s="35"/>
      <c r="O17"/>
    </row>
    <row r="18" spans="1:15" ht="14.5" customHeight="1" x14ac:dyDescent="0.35">
      <c r="A18" s="77" t="s">
        <v>26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3"/>
      <c r="M18"/>
      <c r="N18" s="35"/>
    </row>
    <row r="19" spans="1:15" x14ac:dyDescent="0.35">
      <c r="A19" s="68" t="s">
        <v>34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3"/>
      <c r="M19"/>
    </row>
    <row r="20" spans="1:15" x14ac:dyDescent="0.3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M20"/>
    </row>
    <row r="22" spans="1:15" x14ac:dyDescent="0.35">
      <c r="D22"/>
      <c r="E22"/>
      <c r="F22"/>
      <c r="I22"/>
      <c r="J22"/>
      <c r="K22"/>
      <c r="M22"/>
    </row>
    <row r="23" spans="1:15" x14ac:dyDescent="0.35">
      <c r="D23"/>
      <c r="E23"/>
      <c r="F23"/>
      <c r="I23"/>
      <c r="J23"/>
      <c r="K23"/>
      <c r="M23"/>
    </row>
    <row r="24" spans="1:15" x14ac:dyDescent="0.35">
      <c r="D24"/>
      <c r="E24"/>
      <c r="F24"/>
      <c r="I24"/>
      <c r="J24"/>
      <c r="K24"/>
      <c r="M24"/>
    </row>
    <row r="25" spans="1:15" x14ac:dyDescent="0.35">
      <c r="M25"/>
    </row>
    <row r="27" spans="1:15" x14ac:dyDescent="0.35">
      <c r="D27" s="37"/>
      <c r="E27" s="37"/>
      <c r="F27" s="37"/>
      <c r="I27" s="37"/>
      <c r="J27" s="37"/>
      <c r="K27" s="37"/>
    </row>
    <row r="28" spans="1:15" x14ac:dyDescent="0.35">
      <c r="D28" s="37"/>
      <c r="E28" s="37"/>
      <c r="F28" s="37"/>
      <c r="I28" s="37"/>
      <c r="J28" s="37"/>
      <c r="K28" s="37"/>
    </row>
    <row r="29" spans="1:15" x14ac:dyDescent="0.35">
      <c r="D29" s="37"/>
      <c r="E29" s="37"/>
      <c r="F29" s="37"/>
      <c r="G29" s="37"/>
      <c r="H29" s="37"/>
      <c r="I29" s="37"/>
      <c r="J29" s="37"/>
      <c r="K29" s="37"/>
    </row>
    <row r="30" spans="1:15" x14ac:dyDescent="0.35">
      <c r="D30" s="37"/>
      <c r="E30" s="37"/>
      <c r="F30" s="37"/>
      <c r="G30" s="37"/>
      <c r="H30" s="37"/>
      <c r="I30" s="37"/>
      <c r="J30" s="37"/>
      <c r="K30" s="37"/>
    </row>
    <row r="31" spans="1:15" x14ac:dyDescent="0.35">
      <c r="D31" s="37"/>
      <c r="E31" s="37"/>
      <c r="F31" s="37"/>
      <c r="G31" s="37"/>
      <c r="H31" s="37"/>
      <c r="I31" s="37"/>
      <c r="J31" s="37"/>
      <c r="K31" s="37"/>
    </row>
    <row r="32" spans="1:15" x14ac:dyDescent="0.35">
      <c r="D32" s="37"/>
      <c r="E32" s="37"/>
      <c r="F32" s="37"/>
      <c r="G32" s="37"/>
      <c r="H32" s="37"/>
      <c r="I32" s="37"/>
    </row>
    <row r="33" spans="4:9" x14ac:dyDescent="0.35">
      <c r="D33" s="37"/>
      <c r="E33" s="37"/>
      <c r="F33" s="37"/>
      <c r="G33" s="37"/>
      <c r="H33" s="37"/>
      <c r="I33" s="37"/>
    </row>
  </sheetData>
  <mergeCells count="27">
    <mergeCell ref="L16:M16"/>
    <mergeCell ref="L9:L10"/>
    <mergeCell ref="A19:K19"/>
    <mergeCell ref="L8:N8"/>
    <mergeCell ref="L7:N7"/>
    <mergeCell ref="A20:K20"/>
    <mergeCell ref="H9:H10"/>
    <mergeCell ref="A16:K16"/>
    <mergeCell ref="A18:K18"/>
    <mergeCell ref="D9:F9"/>
    <mergeCell ref="I9:K9"/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M9:N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4F66F-5B8D-4702-A962-AD792D08DA5E}">
  <dimension ref="A1:O30"/>
  <sheetViews>
    <sheetView showGridLines="0" zoomScale="115" zoomScaleNormal="115" workbookViewId="0">
      <selection activeCell="C5" sqref="C5"/>
    </sheetView>
  </sheetViews>
  <sheetFormatPr baseColWidth="10" defaultColWidth="11.453125" defaultRowHeight="14.5" x14ac:dyDescent="0.35"/>
  <cols>
    <col min="1" max="1" width="19.1796875" style="1" customWidth="1"/>
    <col min="2" max="2" width="17.26953125" style="1" customWidth="1"/>
    <col min="3" max="4" width="15.7265625" style="1" customWidth="1"/>
    <col min="5" max="6" width="8.1796875" style="1" customWidth="1"/>
    <col min="7" max="7" width="12.6328125" style="1" customWidth="1"/>
    <col min="8" max="8" width="11.36328125" style="1" customWidth="1"/>
    <col min="9" max="11" width="8.36328125" style="1" customWidth="1"/>
    <col min="12" max="12" width="14.54296875" style="1" customWidth="1"/>
    <col min="13" max="14" width="8.7265625" style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15" x14ac:dyDescent="0.35">
      <c r="A1" s="65" t="s">
        <v>40</v>
      </c>
      <c r="B1" s="65"/>
      <c r="C1" s="65"/>
      <c r="D1" s="65"/>
      <c r="E1" s="51"/>
      <c r="F1" s="51"/>
      <c r="G1" s="51"/>
      <c r="H1" s="51"/>
      <c r="I1" s="51"/>
      <c r="J1" s="51"/>
      <c r="K1" s="51"/>
      <c r="L1" s="51"/>
      <c r="M1" s="51"/>
    </row>
    <row r="2" spans="1:15" x14ac:dyDescent="0.35">
      <c r="A2" s="65" t="s">
        <v>1</v>
      </c>
      <c r="B2" s="65"/>
      <c r="C2" s="65"/>
      <c r="D2" s="65"/>
      <c r="E2" s="51"/>
      <c r="F2" s="51"/>
      <c r="G2" s="51"/>
      <c r="H2" s="51"/>
      <c r="I2" s="51"/>
      <c r="J2" s="51"/>
      <c r="K2" s="51"/>
      <c r="L2" s="51"/>
      <c r="M2" s="51"/>
    </row>
    <row r="3" spans="1:15" ht="27.5" customHeight="1" x14ac:dyDescent="0.35">
      <c r="A3" s="66" t="str">
        <f>+'[1]Régimen Voluntario Colones'!A3:J3</f>
        <v>SEGÚN LO DISPUESTO EN EL  SP-A-191 DE 07 DE DICIEMBRE DEL 2017 Y SUS REFORMAS</v>
      </c>
      <c r="B3" s="66"/>
      <c r="C3" s="66"/>
      <c r="D3" s="66"/>
      <c r="E3" s="51"/>
      <c r="F3" s="51"/>
      <c r="G3" s="51"/>
      <c r="H3" s="51"/>
      <c r="I3" s="51"/>
      <c r="J3" s="51"/>
      <c r="K3" s="51"/>
      <c r="L3" s="51"/>
      <c r="M3" s="51"/>
    </row>
    <row r="4" spans="1:15" ht="9" customHeight="1" x14ac:dyDescent="0.3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5" ht="15.5" x14ac:dyDescent="0.35">
      <c r="A5" s="52"/>
      <c r="B5" s="52" t="s">
        <v>3</v>
      </c>
      <c r="C5" s="29">
        <f>+'ROP - FCL'!E5</f>
        <v>46143</v>
      </c>
      <c r="D5" s="52"/>
      <c r="E5" s="52"/>
      <c r="F5" s="52"/>
      <c r="H5" s="27"/>
      <c r="I5" s="27"/>
      <c r="J5" s="27"/>
      <c r="K5" s="26"/>
    </row>
    <row r="6" spans="1:15" x14ac:dyDescent="0.3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12"/>
    </row>
    <row r="7" spans="1:15" ht="28.5" customHeight="1" thickBot="1" x14ac:dyDescent="0.4">
      <c r="A7" s="69" t="s">
        <v>4</v>
      </c>
      <c r="B7" s="59" t="s">
        <v>39</v>
      </c>
      <c r="C7" s="60"/>
      <c r="D7" s="60"/>
      <c r="E7" s="45"/>
      <c r="F7" s="46"/>
    </row>
    <row r="8" spans="1:15" ht="28.5" customHeight="1" thickBot="1" x14ac:dyDescent="0.4">
      <c r="A8" s="69"/>
      <c r="B8" s="61" t="s">
        <v>7</v>
      </c>
      <c r="C8" s="62"/>
      <c r="D8" s="62"/>
      <c r="E8" s="47"/>
      <c r="F8" s="48"/>
      <c r="I8" s="36"/>
      <c r="J8" s="36"/>
      <c r="K8" s="36"/>
    </row>
    <row r="9" spans="1:15" ht="28.5" customHeight="1" thickBot="1" x14ac:dyDescent="0.4">
      <c r="A9" s="69"/>
      <c r="B9" s="71" t="s">
        <v>25</v>
      </c>
      <c r="C9" s="63" t="s">
        <v>9</v>
      </c>
      <c r="D9" s="64"/>
      <c r="E9" s="47"/>
      <c r="F9"/>
      <c r="H9" s="36"/>
      <c r="I9" s="36"/>
      <c r="J9" s="36"/>
    </row>
    <row r="10" spans="1:15" ht="28.5" customHeight="1" thickBot="1" x14ac:dyDescent="0.4">
      <c r="A10" s="70"/>
      <c r="B10" s="72"/>
      <c r="C10" s="21" t="s">
        <v>10</v>
      </c>
      <c r="D10" s="40" t="s">
        <v>11</v>
      </c>
      <c r="E10" s="47"/>
      <c r="F10"/>
      <c r="G10" s="36"/>
      <c r="H10" s="36"/>
      <c r="I10" s="36"/>
    </row>
    <row r="11" spans="1:15" x14ac:dyDescent="0.35">
      <c r="A11" s="49" t="s">
        <v>18</v>
      </c>
      <c r="B11" s="25">
        <v>0.1</v>
      </c>
      <c r="C11" s="25">
        <v>9.6799999999999997E-2</v>
      </c>
      <c r="D11" s="25">
        <v>7.7600000000000002E-2</v>
      </c>
      <c r="E11" s="50"/>
      <c r="F11"/>
      <c r="G11" s="36"/>
      <c r="H11" s="36"/>
      <c r="I11" s="36"/>
      <c r="J11"/>
      <c r="K11"/>
    </row>
    <row r="12" spans="1:15" x14ac:dyDescent="0.35">
      <c r="A12" s="23" t="s">
        <v>19</v>
      </c>
      <c r="B12" s="16">
        <f>+B11</f>
        <v>0.1</v>
      </c>
      <c r="C12" s="16">
        <f t="shared" ref="C12:D12" si="0">+C11</f>
        <v>9.6799999999999997E-2</v>
      </c>
      <c r="D12" s="16">
        <f t="shared" si="0"/>
        <v>7.7600000000000002E-2</v>
      </c>
      <c r="E12"/>
      <c r="F12"/>
      <c r="G12"/>
    </row>
    <row r="13" spans="1:15" ht="15" thickBot="1" x14ac:dyDescent="0.4">
      <c r="A13" s="42"/>
      <c r="B13" s="42"/>
      <c r="C13" s="42"/>
      <c r="D13" s="42"/>
      <c r="E13" s="44"/>
      <c r="F13" s="44"/>
      <c r="G13" s="44"/>
      <c r="H13" s="44"/>
      <c r="I13" s="44"/>
      <c r="J13" s="44"/>
      <c r="K13" s="44"/>
      <c r="L13" s="58"/>
      <c r="M13" s="58"/>
      <c r="N13" s="44"/>
      <c r="O13"/>
    </row>
    <row r="14" spans="1:15" ht="14.5" customHeight="1" x14ac:dyDescent="0.35">
      <c r="A14" s="39" t="str">
        <f>+'ROP - FCL'!A19</f>
        <v>(1) Información con base en cifras suministradas por la SUPEN con cierre a mayo 2026</v>
      </c>
      <c r="B14" s="39"/>
      <c r="C14" s="39"/>
      <c r="D14" s="39"/>
      <c r="E14" s="43"/>
      <c r="F14" s="43"/>
      <c r="G14" s="43"/>
      <c r="H14" s="43"/>
      <c r="I14" s="43"/>
      <c r="J14" s="43"/>
      <c r="K14" s="43"/>
      <c r="L14" s="35"/>
      <c r="M14" s="35"/>
      <c r="N14" s="35"/>
      <c r="O14"/>
    </row>
    <row r="15" spans="1:15" s="57" customFormat="1" ht="26.5" customHeight="1" x14ac:dyDescent="0.35">
      <c r="A15" s="67" t="s">
        <v>41</v>
      </c>
      <c r="B15" s="67"/>
      <c r="C15" s="67"/>
      <c r="D15" s="67"/>
      <c r="E15" s="53"/>
      <c r="F15" s="53"/>
      <c r="G15" s="53"/>
      <c r="H15" s="53"/>
      <c r="I15" s="53"/>
      <c r="J15" s="53"/>
      <c r="K15" s="53"/>
      <c r="L15" s="54"/>
      <c r="M15" s="55"/>
      <c r="N15" s="56"/>
    </row>
    <row r="16" spans="1:15" x14ac:dyDescent="0.35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3"/>
      <c r="M16"/>
    </row>
    <row r="17" spans="1:13" x14ac:dyDescent="0.3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M17"/>
    </row>
    <row r="19" spans="1:13" x14ac:dyDescent="0.35">
      <c r="D19"/>
      <c r="E19"/>
      <c r="F19"/>
      <c r="I19"/>
      <c r="J19"/>
      <c r="K19"/>
      <c r="M19"/>
    </row>
    <row r="20" spans="1:13" x14ac:dyDescent="0.35">
      <c r="D20"/>
      <c r="E20"/>
      <c r="F20"/>
      <c r="I20"/>
      <c r="J20"/>
      <c r="K20"/>
      <c r="M20"/>
    </row>
    <row r="21" spans="1:13" x14ac:dyDescent="0.35">
      <c r="D21"/>
      <c r="E21"/>
      <c r="F21"/>
      <c r="I21"/>
      <c r="J21"/>
      <c r="K21"/>
      <c r="M21"/>
    </row>
    <row r="22" spans="1:13" x14ac:dyDescent="0.35">
      <c r="M22"/>
    </row>
    <row r="24" spans="1:13" x14ac:dyDescent="0.35">
      <c r="D24" s="37"/>
      <c r="E24" s="37"/>
      <c r="F24" s="37"/>
      <c r="I24" s="37"/>
      <c r="J24" s="37"/>
      <c r="K24" s="37"/>
    </row>
    <row r="25" spans="1:13" x14ac:dyDescent="0.35">
      <c r="D25" s="37"/>
      <c r="E25" s="37"/>
      <c r="F25" s="37"/>
      <c r="I25" s="37"/>
      <c r="J25" s="37"/>
      <c r="K25" s="37"/>
    </row>
    <row r="26" spans="1:13" x14ac:dyDescent="0.35">
      <c r="D26" s="37"/>
      <c r="E26" s="37"/>
      <c r="F26" s="37"/>
      <c r="G26" s="37"/>
      <c r="H26" s="37"/>
      <c r="I26" s="37"/>
      <c r="J26" s="37"/>
      <c r="K26" s="37"/>
    </row>
    <row r="27" spans="1:13" x14ac:dyDescent="0.35">
      <c r="D27" s="37"/>
      <c r="E27" s="37"/>
      <c r="F27" s="37"/>
      <c r="G27" s="37"/>
      <c r="H27" s="37"/>
      <c r="I27" s="37"/>
      <c r="J27" s="37"/>
      <c r="K27" s="37"/>
    </row>
    <row r="28" spans="1:13" x14ac:dyDescent="0.35">
      <c r="D28" s="37"/>
      <c r="E28" s="37"/>
      <c r="F28" s="37"/>
      <c r="G28" s="37"/>
      <c r="H28" s="37"/>
      <c r="I28" s="37"/>
      <c r="J28" s="37"/>
      <c r="K28" s="37"/>
    </row>
    <row r="29" spans="1:13" x14ac:dyDescent="0.35">
      <c r="D29" s="37"/>
      <c r="E29" s="37"/>
      <c r="F29" s="37"/>
      <c r="G29" s="37"/>
      <c r="H29" s="37"/>
      <c r="I29" s="37"/>
    </row>
    <row r="30" spans="1:13" x14ac:dyDescent="0.35">
      <c r="D30" s="37"/>
      <c r="E30" s="37"/>
      <c r="F30" s="37"/>
      <c r="G30" s="37"/>
      <c r="H30" s="37"/>
      <c r="I30" s="37"/>
    </row>
  </sheetData>
  <mergeCells count="14">
    <mergeCell ref="L13:M13"/>
    <mergeCell ref="A7:A10"/>
    <mergeCell ref="B9:B10"/>
    <mergeCell ref="A4:K4"/>
    <mergeCell ref="A6:K6"/>
    <mergeCell ref="A17:K17"/>
    <mergeCell ref="B7:D7"/>
    <mergeCell ref="B8:D8"/>
    <mergeCell ref="C9:D9"/>
    <mergeCell ref="A1:D1"/>
    <mergeCell ref="A2:D2"/>
    <mergeCell ref="A3:D3"/>
    <mergeCell ref="A15:D15"/>
    <mergeCell ref="A16:K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customXml/itemProps2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ROP - FCL</vt:lpstr>
      <vt:lpstr>Régimen Voluntario Colones</vt:lpstr>
      <vt:lpstr>Régimen Voluntario Dólares</vt:lpstr>
      <vt:lpstr>Renta Temporal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CASTRO RAMIREZ YENSY NATALIA</cp:lastModifiedBy>
  <cp:revision/>
  <dcterms:created xsi:type="dcterms:W3CDTF">2018-12-04T15:27:55Z</dcterms:created>
  <dcterms:modified xsi:type="dcterms:W3CDTF">2026-06-04T22:15:57Z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